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0" activeTab="19"/>
  </bookViews>
  <sheets>
    <sheet name="1 день" sheetId="1" r:id="rId3"/>
    <sheet name="2 день" sheetId="2" r:id="rId4"/>
    <sheet name="3 день" sheetId="3" r:id="rId5"/>
    <sheet name="4 день" sheetId="4" r:id="rId6"/>
    <sheet name="5 день" sheetId="5" r:id="rId7"/>
    <sheet name="6 день" sheetId="6" r:id="rId8"/>
    <sheet name="7 день" sheetId="7" r:id="rId9"/>
    <sheet name="8 день" sheetId="8" r:id="rId10"/>
    <sheet name="9 день" sheetId="9" r:id="rId11"/>
    <sheet name="10 день" sheetId="10" r:id="rId12"/>
    <sheet name="11 день" sheetId="11" r:id="rId13"/>
    <sheet name="12 день" sheetId="12" r:id="rId14"/>
    <sheet name="13 день" sheetId="13" r:id="rId15"/>
    <sheet name="14 день" sheetId="14" r:id="rId16"/>
    <sheet name="15 день" sheetId="15" r:id="rId17"/>
    <sheet name="16 день" sheetId="16" r:id="rId18"/>
    <sheet name="17 день" sheetId="17" r:id="rId19"/>
    <sheet name="18 день" sheetId="18" r:id="rId20"/>
    <sheet name="19 день" sheetId="19" r:id="rId21"/>
    <sheet name="20 день" sheetId="20" r:id="rId22"/>
    <sheet name="1 день (2)" sheetId="21" r:id="rId23"/>
    <sheet name="2 день (2)" sheetId="22" r:id="rId24"/>
    <sheet name="3 день (2)" sheetId="23" r:id="rId25"/>
    <sheet name="4 день (2)" sheetId="24" r:id="rId26"/>
    <sheet name="5 день (2)" sheetId="25" r:id="rId27"/>
    <sheet name="6 день (2)" sheetId="26" r:id="rId28"/>
    <sheet name="7 день (2)" sheetId="27" r:id="rId29"/>
    <sheet name="8 день (2)" sheetId="28" r:id="rId30"/>
    <sheet name="9 день (2)" sheetId="29" r:id="rId31"/>
    <sheet name="10 день (2)" sheetId="30" r:id="rId32"/>
    <sheet name="11 день (2)" sheetId="31" r:id="rId33"/>
    <sheet name="12 день (2)" sheetId="32" r:id="rId34"/>
    <sheet name="13 день (2)" sheetId="33" r:id="rId35"/>
    <sheet name="14 день (2)" sheetId="34" r:id="rId36"/>
    <sheet name="15 день (2)" sheetId="35" r:id="rId37"/>
    <sheet name="16 день (2)" sheetId="36" r:id="rId38"/>
    <sheet name="17 день (2)" sheetId="37" r:id="rId39"/>
    <sheet name="18 день (2)" sheetId="38" r:id="rId40"/>
    <sheet name="19 день (2)" sheetId="39" r:id="rId41"/>
    <sheet name="20 день (2)" sheetId="40" r:id="rId42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20" l="1"/>
</calcChain>
</file>

<file path=xl/sharedStrings.xml><?xml version="1.0" encoding="utf-8"?>
<sst xmlns="http://schemas.openxmlformats.org/spreadsheetml/2006/main" count="4493" uniqueCount="537">
  <si>
    <t xml:space="preserve">                              Примерное меню и пищевая ценность  блюд (лист 1)</t>
  </si>
  <si>
    <t>День:</t>
  </si>
  <si>
    <t>Неделя:</t>
  </si>
  <si>
    <t>Сезон:</t>
  </si>
  <si>
    <t>Ограниченный</t>
  </si>
  <si>
    <t>с 01 марта по 01 сентября</t>
  </si>
  <si>
    <t>Возрастная категория:</t>
  </si>
  <si>
    <t>1,5-3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</si>
  <si>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</si>
  <si>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</si>
  <si>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</si>
  <si>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</si>
  <si>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</si>
  <si>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</si>
  <si>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Б</t>
  </si>
  <si>
    <t>Ж</t>
  </si>
  <si>
    <t>У</t>
  </si>
  <si>
    <t>C</t>
  </si>
  <si>
    <t>Завтрак</t>
  </si>
  <si>
    <t>Омлет натуральный с сыром, запеченный</t>
  </si>
  <si>
    <t>Дополнительный гарнир: горошек зеленый консервированный</t>
  </si>
  <si>
    <t>Кофейный напиток  с молоком</t>
  </si>
  <si>
    <t>Хлеб из муки пшеничной первого сорта</t>
  </si>
  <si>
    <t>Яблоко</t>
  </si>
  <si>
    <t>Завтрак2</t>
  </si>
  <si>
    <t>10-00</t>
  </si>
  <si>
    <t>Нектар тыквенный с мякотью</t>
  </si>
  <si>
    <t>Обед</t>
  </si>
  <si>
    <t>14 (с)</t>
  </si>
  <si>
    <t>Салат зеленый с огурцом и растительным маслом</t>
  </si>
  <si>
    <t xml:space="preserve">Рассольник ленинградский с птицей  </t>
  </si>
  <si>
    <t>Тефтели рыбные с соусом (50/15)</t>
  </si>
  <si>
    <t>Рагу овощное</t>
  </si>
  <si>
    <t>Компот из плодов  (клюква)</t>
  </si>
  <si>
    <t>Хлеб ржано-пшеничный</t>
  </si>
  <si>
    <t>Полдник</t>
  </si>
  <si>
    <t>767 (с)</t>
  </si>
  <si>
    <t>Булочка ванильная</t>
  </si>
  <si>
    <t>Ацидофилин</t>
  </si>
  <si>
    <t>Ужин</t>
  </si>
  <si>
    <t>298/354.</t>
  </si>
  <si>
    <t>Голубцы ленивые с соусом (110/15)</t>
  </si>
  <si>
    <t>Винегрет овощной</t>
  </si>
  <si>
    <t>Чай с лимоном</t>
  </si>
  <si>
    <t>150/7/3,5</t>
  </si>
  <si>
    <t>ИТОГО ПИЩЕВАЯ И ЭНЕРГЕТИЧЕСКАЯ ЦЕННОСТЬ ДЕНЬ 1, НЕДЕЛЯ1 СЕЗОН ОГРАНИЧЕННЫЙ  (с 01.03 по 01.09), возрастная категория 1,5-3 лет</t>
  </si>
  <si>
    <t>Примерное меню и пищевая ценность  блюд (лист 2)</t>
  </si>
  <si>
    <t>с 01марта по 01 сентября</t>
  </si>
  <si>
    <t>262 (к) I</t>
  </si>
  <si>
    <t>Каша жидкая  на молоке (рисовая)</t>
  </si>
  <si>
    <t xml:space="preserve">Сыр полутвердый   </t>
  </si>
  <si>
    <t>Масло коровье сладкосливочное несоленое порц.</t>
  </si>
  <si>
    <t>Какао с молоком</t>
  </si>
  <si>
    <t>Хлеб из муки пшеничной первого сорта.</t>
  </si>
  <si>
    <t>Нектар из смеси фруктов и овощей</t>
  </si>
  <si>
    <t>Салат из помидоров с репчатым луком с растительным  маслом</t>
  </si>
  <si>
    <t>Борщ  с мясом</t>
  </si>
  <si>
    <t>Плов с птицей  (цыпляты)</t>
  </si>
  <si>
    <t>Компот из плодов свежих (яблоки)</t>
  </si>
  <si>
    <t>741 (с)</t>
  </si>
  <si>
    <t>Ватрушка с повидлом</t>
  </si>
  <si>
    <t>Биокефир</t>
  </si>
  <si>
    <t>Салат из свежих огурцов с зеленью и подсолнечным маслом</t>
  </si>
  <si>
    <t>Филе трески запеченное</t>
  </si>
  <si>
    <t>Пюре картофельное</t>
  </si>
  <si>
    <t>ИТОГО ПИЩЕВАЯ И ЭНЕРГЕТИЧЕСКАЯ ЦЕННОСТЬ ДЕНЬ 2, НЕДЕЛЯ1 СЕЗОН ОГРАНИЧЕННЫЙ   (с 01.03 по 01.09), возрастная категория 1,5-3 лет</t>
  </si>
  <si>
    <t>Примерное меню и пищевая ценность  блюд (лист 3)</t>
  </si>
  <si>
    <t>Пудинг из творога с изюмом запеченный</t>
  </si>
  <si>
    <t>Соус молочный сладкий</t>
  </si>
  <si>
    <t>Чай с молоком с сахаром</t>
  </si>
  <si>
    <t>Банан</t>
  </si>
  <si>
    <t>Сок овощной</t>
  </si>
  <si>
    <t>Салат из свеклы с маслом растительным</t>
  </si>
  <si>
    <t>138 (к)</t>
  </si>
  <si>
    <t>Суп гороховый с птицей (155/10)</t>
  </si>
  <si>
    <t>441 (с)</t>
  </si>
  <si>
    <t>Сердце тушённое в соусе</t>
  </si>
  <si>
    <t>Каша гречневая рассыпчатая (гарнир)</t>
  </si>
  <si>
    <t>Компот из плодов свежих (груши)</t>
  </si>
  <si>
    <t>Пряник заварной</t>
  </si>
  <si>
    <t>Йогурт фруктовый</t>
  </si>
  <si>
    <t>556 (з)</t>
  </si>
  <si>
    <t>Биточки рубленые из птицы (цыплята)</t>
  </si>
  <si>
    <t>595 (с)</t>
  </si>
  <si>
    <t>Соус молочный с луком</t>
  </si>
  <si>
    <t>Макаронные изделия  отварные</t>
  </si>
  <si>
    <t>Чай  с сахаром</t>
  </si>
  <si>
    <t>ИТОГО ПИЩЕВАЯ И ЭНЕРГЕТИЧЕСКАЯ ЦЕННОСТЬ ДЕНЬ 3, НЕДЕЛЯ1 СЕЗОН ОГРАНИЧЕННЫЙ (с 01.03 по 01.09), возрастная категория 1,5-3 лет</t>
  </si>
  <si>
    <t>Примерное меню и пищевая ценность  блюд (лист 4)</t>
  </si>
  <si>
    <t>Каша жидкая на молоке (пшенная)</t>
  </si>
  <si>
    <t>Груши</t>
  </si>
  <si>
    <t>Сок яблочный осветленный</t>
  </si>
  <si>
    <t>Салат из консервированных огурцов с луком с растительным  маслом</t>
  </si>
  <si>
    <t>139 (с)</t>
  </si>
  <si>
    <t>Суп картофельный с фасолью, с мясом (150/10)</t>
  </si>
  <si>
    <t>Филе птицы, тушенное в соусе с овощами и картофелем</t>
  </si>
  <si>
    <t>Компот из плодов  (вишня)</t>
  </si>
  <si>
    <t>770 (с)</t>
  </si>
  <si>
    <t>Булочка "Дорожная"</t>
  </si>
  <si>
    <t>Ряженка</t>
  </si>
  <si>
    <t>Жаркое по-домашнему (говядина)</t>
  </si>
  <si>
    <t>699 (с)</t>
  </si>
  <si>
    <t>Напиток лимонный</t>
  </si>
  <si>
    <t>ИТОГО ПИЩЕВАЯ И ЭНЕРГЕТИЧЕСКАЯ ЦЕННОСТЬ ДЕНЬ 4, НЕДЕЛЯ1 СЕЗОН ОГРАНИЧЕННЫЙ   (с 01.03 по 01.09), возрастная категория 1,5-3 лет</t>
  </si>
  <si>
    <t>Примерное меню и пищевая ценность  блюд (лист 5)</t>
  </si>
  <si>
    <t>Сырники из творога</t>
  </si>
  <si>
    <t>Варенье</t>
  </si>
  <si>
    <t>Масло сливочное</t>
  </si>
  <si>
    <t>Киви</t>
  </si>
  <si>
    <t>622 (з)</t>
  </si>
  <si>
    <t>Салат из морской капусты с брусникой и растительным маслом</t>
  </si>
  <si>
    <t>Суп рыбный (с пшеном)</t>
  </si>
  <si>
    <t>Котлета мясная, запеченная с соусом молочным</t>
  </si>
  <si>
    <t>Капуста тушеная</t>
  </si>
  <si>
    <t>Компот из сушеных фруктов  (курага)</t>
  </si>
  <si>
    <t>Пирожок печеный с яблоком</t>
  </si>
  <si>
    <t>Снежок</t>
  </si>
  <si>
    <t>Икра из баклажанов</t>
  </si>
  <si>
    <t>Рис отварной</t>
  </si>
  <si>
    <t>Печень тушённая</t>
  </si>
  <si>
    <t>Компот из апельсинов</t>
  </si>
  <si>
    <t>ИТОГО ПИЩЕВАЯ И ЭНЕРГЕТИЧЕСКАЯ ЦЕННОСТЬ ДЕНЬ 5, НЕДЕЛЯ1 СЕЗОН ОГРАНИЧЕННЫЙ  (с 01.03 по 01.09),                                           возрастная категория 1,5-3 лет</t>
  </si>
  <si>
    <t>Примерное меню и пищевая ценность блюд (лист 6)</t>
  </si>
  <si>
    <t>Каша жидкая на молоке (рисовая)</t>
  </si>
  <si>
    <t>Мандарин</t>
  </si>
  <si>
    <t>Сок  овощной</t>
  </si>
  <si>
    <t>590 (ТИ)</t>
  </si>
  <si>
    <t>Свекольник</t>
  </si>
  <si>
    <t>Рулет мясной</t>
  </si>
  <si>
    <t>Соус сметанный</t>
  </si>
  <si>
    <t>Компот из плодов сухих (смесь косточковых плодов)</t>
  </si>
  <si>
    <t>Ватрушка с творогом</t>
  </si>
  <si>
    <t>Молоко витаминизированное</t>
  </si>
  <si>
    <t>Филе минтая запеченное</t>
  </si>
  <si>
    <t>Кисель из апельсинового сока</t>
  </si>
  <si>
    <t>ИТОГО ПИЩЕВАЯ И ЭНЕРГЕТИЧЕСКАЯ ЦЕННОСТЬ ДЕНЬ 1, НЕДЕЛЯ 2 СЕЗОН ОГРАНИЧЕННЫЙ (с 01.03 по 01.09),                         возрастная категория 1,5-3 лет</t>
  </si>
  <si>
    <t>Примерное меню и пищевая ценность  блюд (лист 7)</t>
  </si>
  <si>
    <t>Запеканка из творога</t>
  </si>
  <si>
    <t>783 (з)</t>
  </si>
  <si>
    <t>Соус абрикосовый</t>
  </si>
  <si>
    <t>1195 к</t>
  </si>
  <si>
    <t>Чай зеленый с молоком с сахаром</t>
  </si>
  <si>
    <t>Нектарин</t>
  </si>
  <si>
    <t>Сок персиковый</t>
  </si>
  <si>
    <t>140 (с)</t>
  </si>
  <si>
    <t>Суп с  макаронными изделиями, с птицей (155/10)</t>
  </si>
  <si>
    <t>Шницель рыбный натуральный (треска)</t>
  </si>
  <si>
    <t>284 с</t>
  </si>
  <si>
    <t>Кабачки и капуста цветная, запеченные под соусом</t>
  </si>
  <si>
    <t>769 (с)</t>
  </si>
  <si>
    <t>Булочка "Домашняя"</t>
  </si>
  <si>
    <t>Салат из помидоров и огурцов свежих с раститительным маслом</t>
  </si>
  <si>
    <t>ИТОГО ПИЩЕВАЯ И ЭНЕРГЕТИЧЕСКАЯ ЦЕННОСТЬ ДЕНЬ 2, НЕДЕЛЯ 2 СЕЗОН ОГРАНИЧЕННЫЙ (с 01.03 по 01.09),                                           возрастная категория 1,5-3 лет</t>
  </si>
  <si>
    <t>Примерное меню и пищевая ценность блюд (лист 8)</t>
  </si>
  <si>
    <t>Запеканка манная с плодами свежими</t>
  </si>
  <si>
    <t>Соус клюквенный</t>
  </si>
  <si>
    <t>Нектар яблочно-морковный</t>
  </si>
  <si>
    <t>113 (к)</t>
  </si>
  <si>
    <t>Борщ сибирский</t>
  </si>
  <si>
    <t>Компот из сушеных фруктов (изюм)</t>
  </si>
  <si>
    <t>Пирожок  печеный с рисом и яйцом</t>
  </si>
  <si>
    <t>Варенец с лактулозой</t>
  </si>
  <si>
    <t>Говядина, тушенная с черносливом</t>
  </si>
  <si>
    <t>ИТОГО ПИЩЕВАЯ И ЭНЕРГЕТИЧЕСКАЯ ЦЕННОСТЬ ДЕНЬ 3, НЕДЕЛЯ 2 СЕЗОН ОГРАНИЧЕННЫЙ (с 01.03 по 01.09),                                     возрастная категория 1,5-3 лет</t>
  </si>
  <si>
    <t>Примерное меню и пищевая ценность блюд (лист 9)</t>
  </si>
  <si>
    <t>Омлет с сыром</t>
  </si>
  <si>
    <t>Зелёный горошек</t>
  </si>
  <si>
    <t>Апельсин</t>
  </si>
  <si>
    <t>Нектар тыквенно-морковный с мякотью</t>
  </si>
  <si>
    <t>Салат из морской капусты с клюквой и растительным маслом</t>
  </si>
  <si>
    <t>157 (86)</t>
  </si>
  <si>
    <t>Суп рыбный по - шведски (консервы сайра)</t>
  </si>
  <si>
    <t>Кисель из ягод  (вишня)</t>
  </si>
  <si>
    <t>Печенье</t>
  </si>
  <si>
    <t>Молоко обогащенное   йодказеином "Умница"</t>
  </si>
  <si>
    <t>319 (к)</t>
  </si>
  <si>
    <t>ИТОГО ПИЩЕВАЯ И ЭНЕРГЕТИЧЕСКАЯ ЦЕННОСТЬ ДЕНЬ 4, НЕДЕЛЯ 2 СЕЗОН ОГРАНИЧЕННЫЙ  (с 01.03 по 01.09),                                     возрастная категория 1,5-3 лет</t>
  </si>
  <si>
    <t>Примерное меню и пищевая ценность блюд (лист 10)</t>
  </si>
  <si>
    <t>Каша жидкая на молоке (из хлопьев овсяных)</t>
  </si>
  <si>
    <t>Сок фруктовый</t>
  </si>
  <si>
    <t>Салат из свеклы с огурцом</t>
  </si>
  <si>
    <t>119 (к)</t>
  </si>
  <si>
    <t>Щи из  свежей капусты с мясом (155/10)</t>
  </si>
  <si>
    <t>Пирожок печеный  с картофелем и луком</t>
  </si>
  <si>
    <t>342./273.</t>
  </si>
  <si>
    <t>Рагу из овощей с мясом отварным (100/60)</t>
  </si>
  <si>
    <t>Дополнительный гарнир: огурец консервированный</t>
  </si>
  <si>
    <t>ИТОГО ПИЩЕВАЯ И ЭНЕРГЕТИЧЕСКАЯ ЦЕННОСТЬ ДЕНЬ 5, НЕДЕЛЯ 2 СЕЗОН ОГРАНИЧЕННЫЙ  (с 01.03. по 01.09), возрастная категория 1,5-3 лет</t>
  </si>
  <si>
    <t>Примерное меню и пищевая ценность  блюд (лист 11)</t>
  </si>
  <si>
    <t>Каша манная  молочная жидкая</t>
  </si>
  <si>
    <t>Груша</t>
  </si>
  <si>
    <t>Нектар тыквенно-яблочный</t>
  </si>
  <si>
    <t>Салат из помидоров с  луком с растительным маслом</t>
  </si>
  <si>
    <t>Суп гороховый вегетарианский</t>
  </si>
  <si>
    <t>468 (с)</t>
  </si>
  <si>
    <t>Оладьи из печени</t>
  </si>
  <si>
    <t>776 (с)</t>
  </si>
  <si>
    <t>Булочка "Розовая"</t>
  </si>
  <si>
    <t>Запеканка картофельная с мясом отварным</t>
  </si>
  <si>
    <t>ИТОГО ПИЩЕВАЯ И ЭНЕРГЕТИЧЕСКАЯ ЦЕННОСТЬ ДЕНЬ 1, НЕДЕЛЯ 3 СЕЗОН ОГРАНИЧЕННЫЙ  (с 01.03 по 01.09),                       возрастная категория 1,5-3 лет</t>
  </si>
  <si>
    <t>Примерное меню и пищевая ценность  блюд (лист 12)</t>
  </si>
  <si>
    <t>233./351.</t>
  </si>
  <si>
    <t>Сырники с морковью с соусом (95/15)</t>
  </si>
  <si>
    <t>564 (з)</t>
  </si>
  <si>
    <t>Салат из свежих огурцов, горошка консервированного с растительным маслом</t>
  </si>
  <si>
    <t>Рассольник ленинградский с птицей  (155/10)</t>
  </si>
  <si>
    <t>Котлета рыбная (треска)</t>
  </si>
  <si>
    <t>Пюре картофельно-морковное</t>
  </si>
  <si>
    <t>Кисель  из ягод (черная смородина)</t>
  </si>
  <si>
    <t>773 (с)</t>
  </si>
  <si>
    <t>Булочка "Веснушка"</t>
  </si>
  <si>
    <t>Зраза куриная с омлетом и овощами</t>
  </si>
  <si>
    <t>Овощи отварные с маслом сливочным</t>
  </si>
  <si>
    <t>ИТОГО ПИЩЕВАЯ И ЭНЕРГЕТИЧЕСКАЯ ЦЕННОСТЬ ДЕНЬ 2, НЕДЕЛЯ 3 СЕЗОН ОГРАНИЧЕННЫЙ  (с 01.03 по 01.09),                                    возрастная категория 1,5-3 лет</t>
  </si>
  <si>
    <t>Примерное меню и пищевая ценность  блюд (лист 13)</t>
  </si>
  <si>
    <t xml:space="preserve">Омлет натуральный  </t>
  </si>
  <si>
    <t>Салат из свеклы и яблок с маслом растительным</t>
  </si>
  <si>
    <t>133 (с)</t>
  </si>
  <si>
    <t>Суп картофельный с птицей (155/10)</t>
  </si>
  <si>
    <t>Макаронник с печенью</t>
  </si>
  <si>
    <t>786 (с)</t>
  </si>
  <si>
    <t>Булочка "Творожная"</t>
  </si>
  <si>
    <t>Бефстроганов из отварного мяса</t>
  </si>
  <si>
    <t>Дополнительный гарнир: помидор в с/с</t>
  </si>
  <si>
    <t>ИТОГО ПИЩЕВАЯ И ЭНЕРГЕТИЧЕСКАЯ ЦЕННОСТЬ ДЕНЬ 3, НЕДЕЛЯ 3 СЕЗОН  ОГРАНИЧЕННЫЙ  (с 01.03 по 01.09),                                            возрастная категория 1,5-3 лет</t>
  </si>
  <si>
    <t>Примерное меню и пищевая ценность  блюд (лист 14)</t>
  </si>
  <si>
    <t>Вареники ленивые</t>
  </si>
  <si>
    <t>135 (к)</t>
  </si>
  <si>
    <t>Суп картофельный с мясными фрикадельками  (150/20)</t>
  </si>
  <si>
    <t>Картофель, запеченный в сметанном соусе</t>
  </si>
  <si>
    <t>Вафли</t>
  </si>
  <si>
    <t>ИТОГО ПИЩЕВАЯ И ЭНЕРГЕТИЧЕСКАЯ ЦЕННОСТЬ ДЕНЬ 4, НЕДЕЛЯ 3 СЕЗОН  ОГРАНИЧЕННЫЙ  (с 01.03 по 01.09),                                           возрастная категория 1,5-3 лет</t>
  </si>
  <si>
    <t>Примерное меню и пищевая ценность  блюд (лист 15)</t>
  </si>
  <si>
    <t>Каша вязкая молочная (из пшена и крупы гречневой) с яблоками</t>
  </si>
  <si>
    <t>Шницель  мясной</t>
  </si>
  <si>
    <t>Соус молочный</t>
  </si>
  <si>
    <t>204/317</t>
  </si>
  <si>
    <t>Дополнительный гарнир: огурец свежий</t>
  </si>
  <si>
    <t>ИТОГО ПИЩЕВАЯ И ЭНЕРГЕТИЧЕСКАЯ ЦЕННОСТЬ ДЕНЬ 5, НЕДЕЛЯ 3 СЕЗОН ОГРАНИЧЕННЫЙ  (с 01.03. по 01.09),                                           возрастная категория 1,5-3 лет</t>
  </si>
  <si>
    <t>Примерное меню и пищевая ценность  блюд (лист 16)</t>
  </si>
  <si>
    <t>Борщ вегетарианский</t>
  </si>
  <si>
    <t>Плов с мясом</t>
  </si>
  <si>
    <t>Кефир с лактулозой</t>
  </si>
  <si>
    <t>Салат из свежих огурцов и помидор</t>
  </si>
  <si>
    <t>Сердце тушённое</t>
  </si>
  <si>
    <t>Картофельное пюре</t>
  </si>
  <si>
    <t>ИТОГО ПИЩЕВАЯ И ЭНЕРГЕТИЧЕСКАЯ ЦЕННОСТЬ ДЕНЬ 1, НЕДЕЛЯ 4 СЕЗОН  ОГРАНИЧЕННЫЙ  (с 01.03 по 01.09),                                        возрастная категория 1,5-3 лет</t>
  </si>
  <si>
    <t>Примерное меню и пищевая ценность  блюд (лист 17)</t>
  </si>
  <si>
    <t>259 (к)</t>
  </si>
  <si>
    <t>Каша пуховая (гречневая на молоке с яйцами)</t>
  </si>
  <si>
    <t>Нектар морковный с мякотью</t>
  </si>
  <si>
    <t>Салат из свеклы с черносливом</t>
  </si>
  <si>
    <t>148 (с)</t>
  </si>
  <si>
    <t>Суп-лапша домашняя</t>
  </si>
  <si>
    <t>Филе трески, запеченное  в сметанном соусе</t>
  </si>
  <si>
    <t>Ватрушка с джемом</t>
  </si>
  <si>
    <t>Мармелад</t>
  </si>
  <si>
    <t>ИТОГО ПИЩЕВАЯ И ЭНЕРГЕТИЧЕСКАЯ ЦЕННОСТЬ ДЕНЬ 2, НЕДЕЛЯ 4 СЕЗОН ОГРАНИЧЕННЫЙ  (с 01.03 по 01.09),                                           возрастная категория 1,5-3 лет</t>
  </si>
  <si>
    <t>Примерное меню и пищевая ценность  блюд (лист 18)</t>
  </si>
  <si>
    <t xml:space="preserve">Сок фруктовый  </t>
  </si>
  <si>
    <t>Гуляш из говядины</t>
  </si>
  <si>
    <t>Гречка</t>
  </si>
  <si>
    <t>Кефир</t>
  </si>
  <si>
    <t>ИТОГО ПИЩЕВАЯ И ЭНЕРГЕТИЧЕСКАЯ ЦЕННОСТЬ ДЕНЬ 3, НЕДЕЛЯ 4  СЕЗОН ОГРАНИЧЕННЫЙ  (с 01.03 по 01.09),                                          возрастная категория 1,5-3 лет</t>
  </si>
  <si>
    <t>Примерное меню и пищевая ценность  блюд (лист 19)</t>
  </si>
  <si>
    <t>Говядина  тушеная с овощами и картофелем в соусе</t>
  </si>
  <si>
    <t>777 (с)</t>
  </si>
  <si>
    <t>Булочка "Алтайская"</t>
  </si>
  <si>
    <t>ИТОГО ПИЩЕВАЯ И ЭНЕРГЕТИЧЕСКАЯ ЦЕННОСТЬ ДЕНЬ 4, НЕДЕЛЯ 4 СЕЗОН ОГРАНИЧЕННЫЙ  (с 01.03. по 01.09.),                                                                             возрастная категория 1,5-3 лет</t>
  </si>
  <si>
    <t>Примерное меню и пищевая ценность блюд (лист 20)</t>
  </si>
  <si>
    <t>Макаронные изделия отварные с маслом и тертым сыром (125/5/20)</t>
  </si>
  <si>
    <t xml:space="preserve">Сок  овощной   </t>
  </si>
  <si>
    <t>Щи по-уральски с мясом (155/10)</t>
  </si>
  <si>
    <t>Картофель в молоке</t>
  </si>
  <si>
    <t>ИТОГО ПИЩЕВАЯ И ЭНЕРГЕТИЧЕСКАЯ ЦЕННОСТЬ ДЕНЬ 5, НЕДЕЛЯ 4 СЕЗОН ОГРАНИЧЕННЫЙ (с 01.03 по 01.09),                                      возрастная категория 1,5-3 лет</t>
  </si>
  <si>
    <t xml:space="preserve">                             Примерное меню и пищевая ценность блюд (лист 1)</t>
  </si>
  <si>
    <t>3-7 лет</t>
  </si>
  <si>
    <t>Кофейный напиток с молоком</t>
  </si>
  <si>
    <t>Рассольник ленинградский с птицей  (180/20)</t>
  </si>
  <si>
    <t>Тефтели рыбные с соусом (60/20)</t>
  </si>
  <si>
    <t>Голубцы ленивые  с соусом (115/25)</t>
  </si>
  <si>
    <t>61 (к)</t>
  </si>
  <si>
    <t>Винегрет  с сельдью</t>
  </si>
  <si>
    <t>180/10/7</t>
  </si>
  <si>
    <t>ИТОГО ПИЩЕВАЯ И ЭНЕРГЕТИЧЕСКАЯ ЦЕННОСТЬ ДЕНЬ 1, НЕДЕЛЯ1 СЕЗОН ОГРАНИЧЕННЫЙ  (с 01.03 по 01.09),           возрастная категория 3 - 7 лет</t>
  </si>
  <si>
    <t>3 - 7  лет</t>
  </si>
  <si>
    <t>Салат из помидоров с репчатым луком с растительным маслом</t>
  </si>
  <si>
    <t>ИТОГО ПИЩЕВАЯ И ЭНЕРГЕТИЧЕСКАЯ ЦЕННОСТЬ ДЕНЬ 2, НЕДЕЛЯ1 СЕЗОН ОГРАНИЧЕННЫЙ (с 01.03 по 01.09),                                          возрастная категория 3-7  лет</t>
  </si>
  <si>
    <t>Суп гороховый с птицей (185/15)</t>
  </si>
  <si>
    <t>Макаронные изделия отварные</t>
  </si>
  <si>
    <t>ИТОГО ПИЩЕВАЯ И ЭНЕРГЕТИЧЕСКАЯ ЦЕННОСТЬ ДЕНЬ 3, НЕДЕЛЯ1 СЕЗОН ОГРАНИЧЕННЫЙ (с 01.03 по 01.09),                                        возрастная категория  3-7  лет</t>
  </si>
  <si>
    <t>3-7  лет</t>
  </si>
  <si>
    <t>Суп картофельный с фасолью, с мясом (185/15)</t>
  </si>
  <si>
    <t>ИТОГО ПИЩЕВАЯ И ЭНЕРГЕТИЧЕСКАЯ ЦЕННОСТЬ ДЕНЬ 4, НЕДЕЛЯ1 СЕЗОН ОГРАНИЧЕННЫЙ (с 01.03 по 01.09),                                      возрастная категория 3-7  лет</t>
  </si>
  <si>
    <t>Пирожок  печеный с яблоком</t>
  </si>
  <si>
    <t>ИТОГО ПИЩЕВАЯ И ЭНЕРГЕТИЧЕСКАЯ ЦЕННОСТЬ ДЕНЬ 5, НЕДЕЛЯ1 СЕЗОН ОГРАНИЧЕННЫЙ  (с 01.03 по 01.09),                                      возрастная категория 3-7 лет</t>
  </si>
  <si>
    <t>Примерное меню и пищевая ценность  блюд (лист 6)</t>
  </si>
  <si>
    <t>Кисель из апельсинового  сока</t>
  </si>
  <si>
    <t>ИТОГО ПИЩЕВАЯ И ЭНЕРГЕТИЧЕСКАЯ ЦЕННОСТЬ ДЕНЬ 1, НЕДЕЛЯ 2 СЕЗОН ОГРАНИЧЕННЫЙ (с 01.03 по 01.09),                                      возрастная категория 3-7 лет</t>
  </si>
  <si>
    <t>Суп с  макаронными изделиями, с птицей (185/15)</t>
  </si>
  <si>
    <t>Салат из помидоров и огурцов свежих с растительным  маслом</t>
  </si>
  <si>
    <t>Голубцы ленивые с соусом (115/25)</t>
  </si>
  <si>
    <t>ИТОГО ПИЩЕВАЯ И ЭНЕРГЕТИЧЕСКАЯ ЦЕННОСТЬ ДЕНЬ 2, НЕДЕЛЯ 2 СЕЗОН ОГРАНИЧЕННЫЙ (с 01.03 по 01.09),                                     возрастная категория 3-7 лет</t>
  </si>
  <si>
    <t>Примерное меню и пищевая ценность  блюд (лист 8)</t>
  </si>
  <si>
    <t>Филе птицы,  тушенное в соусе с овощами и картофелем</t>
  </si>
  <si>
    <t>Пирожок печеный   с рисом и яйцом</t>
  </si>
  <si>
    <t>ИТОГО ПИЩЕВАЯ И ЭНЕРГЕТИЧЕСКАЯ ЦЕННОСТЬ ДЕНЬ 3, НЕДЕЛЯ 2 СЕЗОН ОГРАНИЧЕННЫЙ (с 01.03 по 01.09),                                      возрастная категория 3-7лет</t>
  </si>
  <si>
    <t>Примерное меню и пищевая ценность  блюд (лист 9)</t>
  </si>
  <si>
    <t>Суп рыбный по -  шведски   (консервы сайра)</t>
  </si>
  <si>
    <t>Биточки мясные</t>
  </si>
  <si>
    <t>Овощное рагу</t>
  </si>
  <si>
    <t>ИТОГО ПИЩЕВАЯ И ЭНЕРГЕТИЧЕСКАЯ ЦЕННОСТЬ ДЕНЬ 4, НЕДЕЛЯ 2 СЕЗОН ОГРАНИЧЕННЫЙ  (с 01.03 по 01.09),                                        возрастная категория 3-7 лет</t>
  </si>
  <si>
    <t>Примерное меню и пищевая ценность  блюд (лист 10)</t>
  </si>
  <si>
    <t>Каша  жидкая на молоке (из хлопьев овсяных)</t>
  </si>
  <si>
    <t>Щи из  свежей капусты с мясом (185/15)</t>
  </si>
  <si>
    <t>Пирожок  печеный с картофелем и луком</t>
  </si>
  <si>
    <t>Рагу из овощей с мясом отварным (120/80)</t>
  </si>
  <si>
    <t>ИТОГО ПИЩЕВАЯ И ЭНЕРГЕТИЧЕСКАЯ ЦЕННОСТЬ ДЕНЬ 5,  НЕДЕЛЯ 2 СЕЗОН ОГРАНИЧЕННЫЙ  (с 01.03. по 01.09),                                        возрастная категория 3-7 лет</t>
  </si>
  <si>
    <t>Масло сливочное и сыр</t>
  </si>
  <si>
    <t>ИТОГО ПИЩЕВАЯ И ЭНЕРГЕТИЧЕСКАЯ ЦЕННОСТЬ ДЕНЬ 1, НЕДЕЛЯ 3 СЕЗОН ОГРАНИЧЕННЫЙ  (с 01.03 по 01.09),                                     возрастная категория 3-7 лет</t>
  </si>
  <si>
    <t>Сырники с морковью с соусом 110/20)</t>
  </si>
  <si>
    <t>Рассольник ленинградский с птицей  (185/15)</t>
  </si>
  <si>
    <t>Котлета рыбная</t>
  </si>
  <si>
    <t>Пюре катрофельно-морковное</t>
  </si>
  <si>
    <t>Кисель из ягод  (черная смородина)</t>
  </si>
  <si>
    <t>ИТОГО ПИЩЕВАЯ И ЭНЕРГЕТИЧЕСКАЯ ЦЕННОСТЬ ДЕНЬ 2, НЕДЕЛЯ 3 СЕЗОН ОГРАНИЧЕННЫЙ  (с 01.03 по 01.09),                                        возрастная категория 3-7  лет</t>
  </si>
  <si>
    <t>Суп картофельный с птицей (185/15)</t>
  </si>
  <si>
    <t>ИТОГО ПИЩЕВАЯ И ЭНЕРГЕТИЧЕСКАЯ ЦЕННОСТЬ ДЕНЬ 3, НЕДЕЛЯ 3 СЕЗОН  ОГРАНИЧЕННЫЙ  (с 01.03 по 01.09),                                     возрастная категория 3-7  лет</t>
  </si>
  <si>
    <t>Примерное меню и пищевая ценность блюд (лист 14)</t>
  </si>
  <si>
    <t>Суп картофельный с мясными фрикадельками  (170/30)</t>
  </si>
  <si>
    <t>699 с.</t>
  </si>
  <si>
    <t>ИТОГО ПИЩЕВАЯ И ЭНЕРГЕТИЧЕСКАЯ ЦЕННОСТЬ ДЕНЬ 4, НЕДЕЛЯ 3 СЕЗОН  ОГРАНИЧЕННЫЙ  (с 01.03 по 01.09),                                         возрастная категория 3-7  лет</t>
  </si>
  <si>
    <t>ИТОГО ПИЩЕВАЯ И ЭНЕРГЕТИЧЕСКАЯ ЦЕННОСТЬ ДЕНЬ 5, НЕДЕЛЯ 3 СЕЗОН ОГРАНИЧЕННЫЙ  (с 01.03. по 01.09),                                         возрастная категория 3-7 лет</t>
  </si>
  <si>
    <t>Примерное меню и пищевая ценность блюд (лист 16)</t>
  </si>
  <si>
    <t>Салат из свежих овугцов и помидор</t>
  </si>
  <si>
    <t>ИТОГО ПИЩЕВАЯ И ЭНЕРГЕТИЧЕСКАЯ ЦЕННОСТЬ ДЕНЬ 1, НЕДЕЛЯ 4 СЕЗОН  ОГРАНИЧЕННЫЙ  (с 01.03 по 01.09),                                      возрастная категория  3-7  лет</t>
  </si>
  <si>
    <t>ИТОГО ПИЩЕВАЯ И ЭНЕРГЕТИЧЕСКАЯ ЦЕННОСТЬ ДЕНЬ 2, НЕДЕЛЯ 4 СЕЗОН ОГРАНИЧЕННЫЙ  (с 01.03 по 01.09),                                        возрастная категория  3-7 лет</t>
  </si>
  <si>
    <t>ИТОГО ПИЩЕВАЯ И ЭНЕРГЕТИЧЕСКАЯ ЦЕННОСТЬ ДЕНЬ 3, НЕДЕЛЯ 4  СЕЗОН ОГРАНИЧЕННЫЙ  (с 01.03 по 01.09),                                      возрастная категория  3-7 лет</t>
  </si>
  <si>
    <t>Зефир</t>
  </si>
  <si>
    <t>ИТОГО ПИЩЕВАЯ И ЭНЕРГЕТИЧЕСКАЯ ЦЕННОСТЬ ДЕНЬ 4, НЕДЕЛЯ 4 СЕЗОН ОГРАНИЧЕННЫЙ  (с 01.03. по 01.09.),                                     возрастная категория  3-7  лет</t>
  </si>
  <si>
    <t>Примерное меню и пищевая ценность  блюд (лист 20)</t>
  </si>
  <si>
    <t>Макаронные изделия отварные с маслом и тертым сыром (140/5/25)</t>
  </si>
  <si>
    <t>Щи по-уральски с мясом (185/15)</t>
  </si>
  <si>
    <t>747 (с)</t>
  </si>
  <si>
    <t>Пряник</t>
  </si>
  <si>
    <t>ИТОГО ПИЩЕВАЯ И ЭНЕРГЕТИЧЕСКАЯ ЦЕННОСТЬ ДЕНЬ 5, НЕДЕЛЯ 4 СЕЗОН ОГРАНИЧЕННЫЙ (с 01.03 по 01.09),                                         возрастная категория 3-7 лет</t>
  </si>
  <si>
    <t xml:space="preserve">Масло сладкосливочное </t>
  </si>
  <si>
    <t>Компот из сухофруктов</t>
  </si>
  <si>
    <t>Компот из ежевики</t>
  </si>
  <si>
    <t>Горошек зеленый консервированный</t>
  </si>
  <si>
    <t>Масло сливоч.</t>
  </si>
  <si>
    <t xml:space="preserve">Чай с молоком </t>
  </si>
  <si>
    <t>Салат из квашеной капусты  с яблоком и  маслом</t>
  </si>
  <si>
    <t>Салат из квашеной капусты  с яблоком и   маслом</t>
  </si>
  <si>
    <t xml:space="preserve">Кофейный напиток </t>
  </si>
  <si>
    <t xml:space="preserve">Кофейный напиток  </t>
  </si>
  <si>
    <t>Салат из помидоров и огурцов свежих с маслом</t>
  </si>
  <si>
    <t>Салат из свеклы и горошка зеленого консервированного с маслом</t>
  </si>
  <si>
    <t xml:space="preserve">Шницель рыбный </t>
  </si>
  <si>
    <t>Салат из свежих огурцов с зеленью и маслом</t>
  </si>
  <si>
    <t>Салат из консервированных огурцов с луком с  маслом</t>
  </si>
  <si>
    <t>Салат из консервированных огурцов с луком с маслом</t>
  </si>
  <si>
    <t>Салат из морской капусты с клюквой и маслом</t>
  </si>
  <si>
    <t>Огурец консервированный</t>
  </si>
  <si>
    <t xml:space="preserve">Масло сливочное </t>
  </si>
  <si>
    <t>7 и 10</t>
  </si>
  <si>
    <t>Хлеб ржаной</t>
  </si>
  <si>
    <t>Хлеб пшеничный</t>
  </si>
  <si>
    <t>Горошек консервированный</t>
  </si>
  <si>
    <t>Масло счливочное</t>
  </si>
  <si>
    <t xml:space="preserve"> Примерное меню и пищевая ценность блюд (лист 1)</t>
  </si>
  <si>
    <t xml:space="preserve">                              Примерное меню и пищевая ценность блюд (лист 1)</t>
  </si>
  <si>
    <t>Основной</t>
  </si>
  <si>
    <t>с 01 сентября по 01 марта</t>
  </si>
  <si>
    <t>Каша жидкая на молоке (пшеничная)</t>
  </si>
  <si>
    <t xml:space="preserve">Сок яблочный осветленный </t>
  </si>
  <si>
    <t xml:space="preserve">Свекольник </t>
  </si>
  <si>
    <t>Запеканка из печени с рисом</t>
  </si>
  <si>
    <t xml:space="preserve">Компот из сушеных фруктов  (курага) </t>
  </si>
  <si>
    <t xml:space="preserve">Хлеб ржано-пшеничный </t>
  </si>
  <si>
    <t xml:space="preserve">Булочка ванильная </t>
  </si>
  <si>
    <t xml:space="preserve">Молоко обогащенное   йодказеином "Умница" </t>
  </si>
  <si>
    <t>Рыба, запеченная с картофелем  по-русски</t>
  </si>
  <si>
    <t>ИТОГО ПИЩЕВАЯ И ЭНЕРГЕТИЧЕСКАЯ ЦЕННОСТЬ ДЕНЬ 1, НЕДЕЛЯ1 СЕЗОН ОСНОВНОЙ  (с 01.09 по 01.03),                                    возрастная категория 1,5-3 лет</t>
  </si>
  <si>
    <t>ИТОГО ПИЩЕВАЯ И ЭНЕРГЕТИЧЕСКАЯ ЦЕННОСТЬ ДЕНЬ 1, НЕДЕЛЯ1 СЕЗОН ОСНОВНОЙ  (с 01.09 по 01.03),                                    возрастная категория 3 -7 лет</t>
  </si>
  <si>
    <t>Примерное меню и пищевая ценность блюд (лист 2)</t>
  </si>
  <si>
    <t xml:space="preserve">                              Примерное меню и пищевая ценность блюд (лист 2)</t>
  </si>
  <si>
    <t>3 -7  лет</t>
  </si>
  <si>
    <t>559 (з)</t>
  </si>
  <si>
    <t>Салат зеленый с помидорами с растительным маслом</t>
  </si>
  <si>
    <t xml:space="preserve">Филе рыбное запеченное (лосось) </t>
  </si>
  <si>
    <t>Компот из   ягод (ежевика)</t>
  </si>
  <si>
    <t>Компот из  ягод (ежевика)</t>
  </si>
  <si>
    <t xml:space="preserve">Булочка "Дорожная" </t>
  </si>
  <si>
    <t xml:space="preserve">Снежок </t>
  </si>
  <si>
    <t>Икра из кабачков</t>
  </si>
  <si>
    <t>150/7</t>
  </si>
  <si>
    <t>180/10</t>
  </si>
  <si>
    <t>ИТОГО ПИЩЕВАЯ И ЭНЕРГЕТИЧЕСКАЯ ЦЕННОСТЬ ДЕНЬ 2, НЕДЕЛЯ1 СЕЗОН ОСНОВНОЙ  (с 01.09 по 01.03),                                     возрастная категория 1,5-3 лет</t>
  </si>
  <si>
    <t>ИТОГО ПИЩЕВАЯ И ЭНЕРГЕТИЧЕСКАЯ ЦЕННОСТЬ ДЕНЬ 2, НЕДЕЛЯ1 СЕЗОН ОСНОВНОЙ  (с 01.09 по 01.03),                                   возрастная категория 3-7  лет</t>
  </si>
  <si>
    <t>Примерное меню и пищевая ценность блюд (лист 3)</t>
  </si>
  <si>
    <t xml:space="preserve">                              Примерное меню и пищевая ценность блюд (лист 3)</t>
  </si>
  <si>
    <t>Омлет натуральный с сыром запеченный</t>
  </si>
  <si>
    <t xml:space="preserve">Сок овощной </t>
  </si>
  <si>
    <t xml:space="preserve">Борщ  с мясом </t>
  </si>
  <si>
    <t xml:space="preserve">Филе птицы, тушенное в соусе с овощами и картофелем </t>
  </si>
  <si>
    <t>Компот из плодов свежих  (яблоки)</t>
  </si>
  <si>
    <t xml:space="preserve">Ватрушка с джемом </t>
  </si>
  <si>
    <t xml:space="preserve">Молоко витаминизированное </t>
  </si>
  <si>
    <t>ИТОГО ПИЩЕВАЯ И ЭНЕРГЕТИЧЕСКАЯ ЦЕННОСТЬ ДЕНЬ 3, НЕДЕЛЯ1 СЕЗОН ОСНОВНОЙ  (с 01.09 по 01.03),                                     возрастная категория 1,5-3 лет</t>
  </si>
  <si>
    <t>Пищевые вещества  (г)</t>
  </si>
  <si>
    <t>ИТОГО ПИЩЕВАЯ И ЭНЕРГЕТИЧЕСКАЯ ЦЕННОСТЬ ДЕНЬ 3, НЕДЕЛЯ1 СЕЗОН ОСНОВНОЙ  (с 01.09 по 01.03), возрастная категория 3-7 лет</t>
  </si>
  <si>
    <t>Примерное меню и пищевая ценность блюд (лист 4)</t>
  </si>
  <si>
    <t xml:space="preserve">                              Примерное меню и пищевая ценность блюд (лист 4)</t>
  </si>
  <si>
    <t>Соус смородиновый</t>
  </si>
  <si>
    <t>Кофейный напиток с  молоком</t>
  </si>
  <si>
    <t xml:space="preserve">Нектар тыквенный с мякотью </t>
  </si>
  <si>
    <t>Салат из белокачанной капусты с морковью</t>
  </si>
  <si>
    <t>ИТОГО ПИЩЕВАЯ И ЭНЕРГЕТИЧЕСКАЯ ЦЕННОСТЬ ДЕНЬ 4, НЕДЕЛЯ1 СЕЗОН ОСНОВНОЙ  (с 01.09 по 01.03),                                    возрастная категория 1,5-3 лет</t>
  </si>
  <si>
    <t>ИТОГО ПИЩЕВАЯ И ЭНЕРГЕТИЧЕСКАЯ ЦЕННОСТЬ ДЕНЬ 4, НЕДЕЛЯ1 СЕЗОН ОСНОВНОЙ  (с 01.09 по 01.03),                                         возрастная категория 3-7 лет</t>
  </si>
  <si>
    <t>Примерное меню и пищевая ценность блюд (лист 5)</t>
  </si>
  <si>
    <t xml:space="preserve">                              Примерное меню и пищевая ценность блюд (лист 5)</t>
  </si>
  <si>
    <t>Салат из свеклы и горошка зеленого консервированного с растительным  маслом</t>
  </si>
  <si>
    <t xml:space="preserve">Компот из сушеных фруктов (изюм) </t>
  </si>
  <si>
    <t xml:space="preserve">Филе минтая  запеченное </t>
  </si>
  <si>
    <t>ИТОГО ПИЩЕВАЯ И ЭНЕРГЕТИЧЕСКАЯ ЦЕННОСТЬ ДЕНЬ 5, НЕДЕЛЯ1 СЕЗОН ОСНОВНОЙ  (с 01.09 по 01.03),                                     возрастная категория 1,5-3 лет</t>
  </si>
  <si>
    <t>ИТОГО ПИЩЕВАЯ И ЭНЕРГЕТИЧЕСКАЯ ЦЕННОСТЬ ДЕНЬ 5, НЕДЕЛЯ1 СЕЗОН ОСНОВНОЙ  (с 01.09 по 01.03),                                    возрастная категория 3-7  лет</t>
  </si>
  <si>
    <t xml:space="preserve">                              Примерное меню и пищевая ценность блюд (лист 6)</t>
  </si>
  <si>
    <t>403 (к)</t>
  </si>
  <si>
    <t>Компот из ягод  (черная смородина)</t>
  </si>
  <si>
    <t>ИТОГО ПИЩЕВАЯ И ЭНЕРГЕТИЧЕСКАЯ ЦЕННОСТЬ ДЕНЬ 1, НЕДЕЛЯ 2 СЕЗОН ОСНОВНОЙ  (с 01.09 по 01.03),                                         возрастная категория 1,5-3 лет</t>
  </si>
  <si>
    <t>ИТОГО ПИЩЕВАЯ И ЭНЕРГЕТИЧЕСКАЯ ЦЕННОСТЬ ДЕНЬ 1, НЕДЕЛЯ 2 СЕЗОН ОСНОВНОЙ  (с 01.09 по 01.03),                                     возрастная категория 3-7 лет</t>
  </si>
  <si>
    <t>Примерное меню и пищевая ценность блюд (лист 7)</t>
  </si>
  <si>
    <t xml:space="preserve">                              Примерное меню и пищевая ценность блюд (лист 7)</t>
  </si>
  <si>
    <t xml:space="preserve">Салат из свеклы с черносливом </t>
  </si>
  <si>
    <t xml:space="preserve">Борщ сибирский </t>
  </si>
  <si>
    <t xml:space="preserve">Булочка "Творожная" </t>
  </si>
  <si>
    <t xml:space="preserve">Кефир с лактулозой </t>
  </si>
  <si>
    <t>Дополнительный гарнир: томаты консервированные в собственном соку</t>
  </si>
  <si>
    <t>ИТОГО ПИЩЕВАЯ И ЭНЕРГЕТИЧЕСКАЯ ЦЕННОСТЬ ДЕНЬ 2, НЕДЕЛЯ 2 СЕЗОН ОСНОВНОЙ  (с 01.09 по 01.03),                                      возрастная категория 1,5-3 лет</t>
  </si>
  <si>
    <t>ИТОГО ПИЩЕВАЯ И ЭНЕРГЕТИЧЕСКАЯ ЦЕННОСТЬ ДЕНЬ 2, НЕДЕЛЯ 2 СЕЗОН ОСНОВНОЙ  (с 01.09 по 01.03),                                          возрастная категория 3-7  лет</t>
  </si>
  <si>
    <t xml:space="preserve">                              Примерное меню и пищевая ценность блюд (лист 8)</t>
  </si>
  <si>
    <t xml:space="preserve">Варенье </t>
  </si>
  <si>
    <t xml:space="preserve">Биточки рубленые из птицы (цыплята) </t>
  </si>
  <si>
    <t xml:space="preserve">Булочка "Алтайская" </t>
  </si>
  <si>
    <t>ИТОГО ПИЩЕВАЯ И ЭНЕРГЕТИЧЕСКАЯ ЦЕННОСТЬ ДЕНЬ 3, НЕДЕЛЯ 2 СЕЗОН ОСНОВНОЙ  (с 01.09 по 01.03),                                           возрастная категория 1,5-3 лет</t>
  </si>
  <si>
    <t>ИТОГО ПИЩЕВАЯ И ЭНЕРГЕТИЧЕСКАЯ ЦЕННОСТЬ ДЕНЬ 3, НЕДЕЛЯ 2 СЕЗОН ОСНОВНОЙ  (с 01.09 по 01.03),                                    возрастная категория 3-7 лет</t>
  </si>
  <si>
    <t xml:space="preserve">                              Примерное меню и пищевая ценность блюд (лист 9)</t>
  </si>
  <si>
    <t>Филе трески, запеченное в омлете</t>
  </si>
  <si>
    <t xml:space="preserve">Компот из плодов сухих (смесь косточковых плодов) </t>
  </si>
  <si>
    <t>Суфле из отварного мяса с рисом с маслом (60/5)</t>
  </si>
  <si>
    <t>Суфле из отварного мяса с рисом с маслом (80/5)</t>
  </si>
  <si>
    <t>ИТОГО ПИЩЕВАЯ И ЭНЕРГЕТИЧЕСКАЯ ЦЕННОСТЬ ДЕНЬ 4, НЕДЕЛЯ 2 СЕЗОН ОСНОВНОЙ  (с 01.09 по 01.03),                                        возрастная категория 1,5-3 лет</t>
  </si>
  <si>
    <t>ИТОГО ПИЩЕВАЯ И ЭНЕРГЕТИЧЕСКАЯ ЦЕННОСТЬ ДЕНЬ 4, НЕДЕЛЯ 2 СЕЗОН ОСНОВНОЙ  (с 01.09 по 01.03),                                         возрастная категория 3-7  лет</t>
  </si>
  <si>
    <t xml:space="preserve">                              Примерное меню и пищевая ценность блюд (лист 10)</t>
  </si>
  <si>
    <t xml:space="preserve">Компот из   ягод (ежевика) </t>
  </si>
  <si>
    <t>Салат из яблок с черносливом</t>
  </si>
  <si>
    <t>Сырники с морковью с соусом (50/15)</t>
  </si>
  <si>
    <t>Сырники с морковью с соусом (80/20)</t>
  </si>
  <si>
    <t>ИТОГО ПИЩЕВАЯ И ЭНЕРГЕТИЧЕСКАЯ ЦЕННОСТЬ ДЕНЬ 5, НЕДЕЛЯ 2 СЕЗОН ОСНОВНОЙ  (с 01.09 по 01.03),                                        возрастная категория 1,5-3 лет</t>
  </si>
  <si>
    <t>ИТОГО ПИЩЕВАЯ И ЭНЕРГЕТИЧЕСКАЯ ЦЕННОСТЬ ДЕНЬ 5, НЕДЕЛЯ 2 СЕЗОН ОСНОВНОЙ  (с 01.09 по 01.03),                                         возрастная категория 3-7  лет</t>
  </si>
  <si>
    <t>Примерное меню и пищевая ценность блюд (лист 11)</t>
  </si>
  <si>
    <t xml:space="preserve">                              Примерное меню и пищевая ценность блюд (лист 11)</t>
  </si>
  <si>
    <t>Дополнительный гарнир: икра кабачковая</t>
  </si>
  <si>
    <t>Шницель рыбный натуральный  (лосось)</t>
  </si>
  <si>
    <t xml:space="preserve">Кабачки и капуста цветная, запеченные под соусом </t>
  </si>
  <si>
    <t xml:space="preserve">Пирожок  печеный с рисом и яйцом </t>
  </si>
  <si>
    <t xml:space="preserve">Пирожок печеный   с рисом и яйцом </t>
  </si>
  <si>
    <t xml:space="preserve">Биточки рубленые из птицы  (цыплята) </t>
  </si>
  <si>
    <t>Соус сметанный с томатом</t>
  </si>
  <si>
    <t>ИТОГО ПИЩЕВАЯ И ЭНЕРГЕТИЧЕСКАЯ ЦЕННОСТЬ ДЕНЬ 1, НЕДЕЛЯ 3 СЕЗОН ОСНОВНОЙ  (с 01.09 по 01.03),                                        возрастная категория 1,5-3 лет</t>
  </si>
  <si>
    <t>ИТОГО ПИЩЕВАЯ И ЭНЕРГЕТИЧЕСКАЯ ЦЕННОСТЬ ДЕНЬ 1, НЕДЕЛЯ 3 СЕЗОН ОСНОВНОЙ  (с 01.09 по 01.03),                                        возрастная категория 3-7 лет</t>
  </si>
  <si>
    <t>Примерное меню и пищевая ценность блюд (лист 12)</t>
  </si>
  <si>
    <t xml:space="preserve">                              Примерное меню и пищевая ценность блюд (лист 12)</t>
  </si>
  <si>
    <t>Нектар фруктовый</t>
  </si>
  <si>
    <t xml:space="preserve">Компот из плодов свежих (груши) </t>
  </si>
  <si>
    <t>ИТОГО ПИЩЕВАЯ И ЭНЕРГЕТИЧЕСКАЯ ЦЕННОСТЬ ДЕНЬ 2, НЕДЕЛЯ 3 СЕЗОН ОСНОВНОЙ  (с 01.09 по 01.03), возрастная категория 1,5-3 лет</t>
  </si>
  <si>
    <t>ИТОГО ПИЩЕВАЯ И ЭНЕРГЕТИЧЕСКАЯ ЦЕННОСТЬ ДЕНЬ 2, НЕДЕЛЯ 3 СЕЗОН ОСНОВНОЙ  (с 01.09 по 01.03),                                     возрастная категория 3-7 лет</t>
  </si>
  <si>
    <t>Примерное меню и пищевая ценность блюд (лист 13)</t>
  </si>
  <si>
    <t xml:space="preserve">                              Примерное меню и пищевая ценность блюд (лист 13)</t>
  </si>
  <si>
    <t>22 (с)</t>
  </si>
  <si>
    <t>Салат зеленый с помидорами и сладким перцем с растительным  маслом</t>
  </si>
  <si>
    <t xml:space="preserve">Биточки мясные рубленные </t>
  </si>
  <si>
    <t>Биточки мясные рубленные</t>
  </si>
  <si>
    <t xml:space="preserve">Соус сметанный </t>
  </si>
  <si>
    <t xml:space="preserve">Икра из баклажанов </t>
  </si>
  <si>
    <t xml:space="preserve">Филе минтая, запеченное в молочном соусе </t>
  </si>
  <si>
    <t>ИТОГО ПИЩЕВАЯ И ЭНЕРГЕТИЧЕСКАЯ ЦЕННОСТЬ ДЕНЬ 3, НЕДЕЛЯ 3 СЕЗОН ОСНОВНОЙ  (с 01.09 по 01.03),                                   возрастная категория 1,5-3 лет</t>
  </si>
  <si>
    <t>ИТОГО ПИЩЕВАЯ И ЭНЕРГЕТИЧЕСКАЯ ЦЕННОСТЬ ДЕНЬ 3, НЕДЕЛЯ 3 СЕЗОН ОСНОВНОЙ  (с 01.09 по 01.03),                                        возрастная категория 3-7 лет</t>
  </si>
  <si>
    <t xml:space="preserve">                              Примерное меню и пищевая ценность блюд (лист 14)</t>
  </si>
  <si>
    <t>Лапшевник с творогом запеченный</t>
  </si>
  <si>
    <t>562 (з)</t>
  </si>
  <si>
    <t>Салат из помидоров свежих с перцем сладким с растительным маслом</t>
  </si>
  <si>
    <t xml:space="preserve">Филе птицы,  тушенное в соусе с овощами и картофелем </t>
  </si>
  <si>
    <t xml:space="preserve">Булочка "Домашняя" </t>
  </si>
  <si>
    <t>ИТОГО ПИЩЕВАЯ И ЭНЕРГЕТИЧЕСКАЯ ЦЕННОСТЬ ДЕНЬ 4, НЕДЕЛЯ 3 СЕЗОН ОСНОВНОЙ  (с 01.09 по 01.03),                                          возрастная категория 1,5-3 лет</t>
  </si>
  <si>
    <t>ИТОГО ПИЩЕВАЯ И ЭНЕРГЕТИЧЕСКАЯ ЦЕННОСТЬ ДЕНЬ 4, НЕДЕЛЯ 3 СЕЗОН ОСНОВНОЙ  (с 01.09 по 01.03),                                        возрастная категория 3-7 лет</t>
  </si>
  <si>
    <t>Примерное меню и пищевая ценность блюд (лист 15)</t>
  </si>
  <si>
    <t xml:space="preserve">                              Примерное меню и пищевая ценность блюд (лист 15)</t>
  </si>
  <si>
    <t xml:space="preserve">Рулет мясной </t>
  </si>
  <si>
    <t xml:space="preserve">Компот из плодов  (вишня) </t>
  </si>
  <si>
    <t>ИТОГО ПИЩЕВАЯ И ЭНЕРГЕТИЧЕСКАЯ ЦЕННОСТЬ ДЕНЬ 5, НЕДЕЛЯ 3 СЕЗОН ОСНОВНОЙ  (с 01.09 по 01.03),                                          возрастная категория 1,5-3 лет</t>
  </si>
  <si>
    <t>ИТОГО ПИЩЕВАЯ И ЭНЕРГЕТИЧЕСКАЯ ЦЕННОСТЬ ДЕНЬ 5, НЕДЕЛЯ 3 СЕЗОН ОСНОВНОЙ  (с 01.09 по 01.03), возрастная категория 3-7 лет</t>
  </si>
  <si>
    <t xml:space="preserve">                              Примерное меню и пищевая ценность блюд (лист 16)</t>
  </si>
  <si>
    <t xml:space="preserve">Бефстроганов из отварного мяса </t>
  </si>
  <si>
    <t>ИТОГО ПИЩЕВАЯ И ЭНЕРГЕТИЧЕСКАЯ ЦЕННОСТЬ ДЕНЬ 1, НЕДЕЛЯ 4 СЕЗОН ОСНОВНОЙ  (с 01.09 по 01.03),                                      возрастная категория 1,5-3 лет</t>
  </si>
  <si>
    <t>ИТОГО ПИЩЕВАЯ И ЭНЕРГЕТИЧЕСКАЯ ЦЕННОСТЬ ДЕНЬ 1, НЕДЕЛЯ 4 СЕЗОН ОСНОВНОЙ  (с 01.09 по 01.03),                                         возрастная категория 3-7  лет</t>
  </si>
  <si>
    <t>Примерное меню и пищевая ценность блюд (лист 17)</t>
  </si>
  <si>
    <t xml:space="preserve">                              Примерное меню и пищевая ценность блюд (лист 17)</t>
  </si>
  <si>
    <t>Салат из помидоров с луком с растительным маслом</t>
  </si>
  <si>
    <t xml:space="preserve">Кисель из ягод  (брусника) </t>
  </si>
  <si>
    <t xml:space="preserve">Кисель из ягод (брусника) </t>
  </si>
  <si>
    <t>ИТОГО ПИЩЕВАЯ И ЭНЕРГЕТИЧЕСКАЯ ЦЕННОСТЬ ДЕНЬ 2, НЕДЕЛЯ 4 СЕЗОН ОСНОВНОЙ  (с 01.09 по 01.03),                                    возрастная категория 1,5-3 лет</t>
  </si>
  <si>
    <t>ИТОГО ПИЩЕВАЯ И ЭНЕРГЕТИЧЕСКАЯ ЦЕННОСТЬ ДЕНЬ 2, НЕДЕЛЯ 4 СЕЗОН ОСНОВНОЙ  (с 01.09 по 01.03),                                          возрастная категория 3-7 лет</t>
  </si>
  <si>
    <t>Примерное меню и пищевая ценность блюд (лист 18)</t>
  </si>
  <si>
    <t xml:space="preserve">                              Примерное меню и пищевая ценность блюд (лист  18)</t>
  </si>
  <si>
    <t>ИТОГО ПИЩЕВАЯ И ЭНЕРГЕТИЧЕСКАЯ ЦЕННОСТЬ ДЕНЬ 3, НЕДЕЛЯ 4 СЕЗОН ОСНОВНОЙ  (с 01.09 по 01.03),                                           возрастная категория 1,5-3 лет</t>
  </si>
  <si>
    <t>ИТОГО ПИЩЕВАЯ И ЭНЕРГЕТИЧЕСКАЯ ЦЕННОСТЬ ДЕНЬ 3, НЕДЕЛЯ 4 СЕЗОН ОСНОВНОЙ  (с 01.09 по 01.03), возрастная категория 3-7 лет</t>
  </si>
  <si>
    <t>Примерное меню и пищевая ценность блюд (лист 19)</t>
  </si>
  <si>
    <t xml:space="preserve">                              Примерное меню и пищевая ценность блюд (лист 19)</t>
  </si>
  <si>
    <t>782 (с)</t>
  </si>
  <si>
    <t>Булочка "Янтарная"</t>
  </si>
  <si>
    <t xml:space="preserve">Салат из кукурузы </t>
  </si>
  <si>
    <t>Пудинг из говядины</t>
  </si>
  <si>
    <t>Пюре морковное</t>
  </si>
  <si>
    <t>ИТОГО ПИЩЕВАЯ И ЭНЕРГЕТИЧЕСКАЯ ЦЕННОСТЬ ДЕНЬ 4, НЕДЕЛЯ 4 СЕЗОН ОСНОВНОЙ  (с 01.09 по 01.03),                                        возрастная категория 1,5-3 лет</t>
  </si>
  <si>
    <t>ИТОГО ПИЩЕВАЯ И ЭНЕРГЕТИЧЕСКАЯ ЦЕННОСТЬ ДЕНЬ 4, НЕДЕЛЯ 4 СЕЗОН ОСНОВНОЙ  (с 01.09 по 01.03),                                      возрастная категория 3-7 лет</t>
  </si>
  <si>
    <t xml:space="preserve">                              Примерное меню и пищевая ценность блюд (лист 20)</t>
  </si>
  <si>
    <t>Сок яблочно-морковный</t>
  </si>
  <si>
    <t xml:space="preserve">Суп-лапша домашняя </t>
  </si>
  <si>
    <t>Суфле куринное</t>
  </si>
  <si>
    <t xml:space="preserve">Компот из ягод (клюква) </t>
  </si>
  <si>
    <t>Компот из ягод  (клюква)</t>
  </si>
  <si>
    <t>Сосиска,  запеченная в тесте</t>
  </si>
  <si>
    <t xml:space="preserve">Кефир </t>
  </si>
  <si>
    <t>ИТОГО ПИЩЕВАЯ И ЭНЕРГЕТИЧЕСКАЯ ЦЕННОСТЬ ДЕНЬ 5, НЕДЕЛЯ 4 СЕЗОН ОСНОВНОЙ  (с 01.09 по 01.03),                                      возрастная категория 1,5-3 лет</t>
  </si>
  <si>
    <t>ИТОГО ПИЩЕВАЯ И ЭНЕРГЕТИЧЕСКАЯ ЦЕННОСТЬ ДЕНЬ 5, НЕДЕЛЯ 4 СЕЗОН ОСНОВНОЙ  (с 01.09 по 01.03),                                                                                возрастная категория 3-7 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</si>
</sst>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 applyNumberFormat="0" applyBorder="0" applyProtection="0">
      <alignment/>
    </xf>
  </cellStyleXfs>
  <cellXfs count="289">
    <xf numFmtId="0" fontId="0" fillId="0" borderId="0" xfId="0"/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2" fontId="3" fillId="0" borderId="0" xfId="0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top"/>
    </xf>
    <xf numFmtId="1" fontId="3" fillId="2" borderId="7" xfId="0" applyNumberFormat="1" applyFont="1" applyFill="1" applyBorder="1" applyAlignment="1">
      <alignment horizontal="center" vertical="top"/>
    </xf>
    <xf numFmtId="2" fontId="3" fillId="2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top"/>
    </xf>
    <xf numFmtId="2" fontId="3" fillId="0" borderId="7" xfId="0" applyNumberFormat="1" applyFont="1" applyFill="1" applyBorder="1" applyAlignment="1">
      <alignment horizontal="center" vertical="top"/>
    </xf>
    <xf numFmtId="164" fontId="3" fillId="0" borderId="7" xfId="0" applyNumberFormat="1" applyFont="1" applyFill="1" applyBorder="1" applyAlignment="1">
      <alignment horizontal="center" vertical="top"/>
    </xf>
    <xf numFmtId="3" fontId="3" fillId="0" borderId="7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/>
    </xf>
    <xf numFmtId="1" fontId="3" fillId="2" borderId="7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top"/>
    </xf>
    <xf numFmtId="164" fontId="3" fillId="0" borderId="6" xfId="0" applyNumberFormat="1" applyFont="1" applyFill="1" applyBorder="1" applyAlignment="1">
      <alignment horizontal="center" vertical="top"/>
    </xf>
    <xf numFmtId="164" fontId="3" fillId="2" borderId="7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top"/>
    </xf>
    <xf numFmtId="1" fontId="3" fillId="2" borderId="8" xfId="0" applyNumberFormat="1" applyFont="1" applyFill="1" applyBorder="1" applyAlignment="1">
      <alignment horizontal="center" vertical="top"/>
    </xf>
    <xf numFmtId="164" fontId="3" fillId="2" borderId="8" xfId="0" applyNumberFormat="1" applyFont="1" applyFill="1" applyBorder="1" applyAlignment="1">
      <alignment horizontal="center" vertical="top"/>
    </xf>
    <xf numFmtId="2" fontId="3" fillId="2" borderId="8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top"/>
    </xf>
    <xf numFmtId="164" fontId="3" fillId="0" borderId="8" xfId="0" applyNumberFormat="1" applyFont="1" applyFill="1" applyBorder="1" applyAlignment="1">
      <alignment horizontal="center" vertical="top"/>
    </xf>
    <xf numFmtId="2" fontId="3" fillId="0" borderId="8" xfId="0" applyNumberFormat="1" applyFont="1" applyFill="1" applyBorder="1" applyAlignment="1">
      <alignment horizontal="center" vertical="top"/>
    </xf>
    <xf numFmtId="0" fontId="3" fillId="0" borderId="4" xfId="0" applyFont="1" applyFill="1" applyBorder="1"/>
    <xf numFmtId="0" fontId="3" fillId="0" borderId="8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2" fontId="3" fillId="0" borderId="10" xfId="0" applyNumberFormat="1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8" fillId="0" borderId="2" xfId="20" applyFont="1" applyFill="1" applyBorder="1" applyAlignment="1">
      <alignment/>
    </xf>
    <xf numFmtId="0" fontId="3" fillId="2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top"/>
    </xf>
    <xf numFmtId="2" fontId="3" fillId="3" borderId="7" xfId="0" applyNumberFormat="1" applyFont="1" applyFill="1" applyBorder="1" applyAlignment="1">
      <alignment horizontal="center" vertical="top"/>
    </xf>
    <xf numFmtId="1" fontId="3" fillId="3" borderId="7" xfId="0" applyNumberFormat="1" applyFont="1" applyFill="1" applyBorder="1" applyAlignment="1">
      <alignment horizontal="center" vertical="top"/>
    </xf>
    <xf numFmtId="2" fontId="3" fillId="3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indent="1"/>
    </xf>
    <xf numFmtId="164" fontId="3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top"/>
    </xf>
    <xf numFmtId="0" fontId="0" fillId="0" borderId="12" xfId="0" applyBorder="1"/>
    <xf numFmtId="0" fontId="0" fillId="0" borderId="13" xfId="0" applyBorder="1"/>
    <xf numFmtId="0" fontId="2" fillId="0" borderId="7" xfId="0" applyFont="1" applyFill="1" applyBorder="1" applyAlignment="1">
      <alignment horizontal="left" indent="1"/>
    </xf>
    <xf numFmtId="0" fontId="6" fillId="0" borderId="7" xfId="0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top"/>
    </xf>
    <xf numFmtId="2" fontId="6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indent="1"/>
    </xf>
    <xf numFmtId="0" fontId="6" fillId="0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left" indent="1"/>
    </xf>
    <xf numFmtId="0" fontId="3" fillId="2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1" fontId="3" fillId="0" borderId="2" xfId="0" applyNumberFormat="1" applyFont="1" applyFill="1" applyBorder="1" applyAlignment="1">
      <alignment horizontal="left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indent="1"/>
    </xf>
    <xf numFmtId="0" fontId="2" fillId="0" borderId="16" xfId="0" applyFont="1" applyFill="1" applyBorder="1" applyAlignment="1">
      <alignment horizontal="left" indent="1"/>
    </xf>
    <xf numFmtId="0" fontId="2" fillId="0" borderId="6" xfId="0" applyFont="1" applyFill="1" applyBorder="1" applyAlignment="1">
      <alignment horizontal="left" indent="1"/>
    </xf>
    <xf numFmtId="0" fontId="3" fillId="2" borderId="7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center"/>
    </xf>
    <xf numFmtId="0" fontId="10" fillId="0" borderId="18" xfId="0" applyNumberFormat="1" applyFont="1" applyFill="1" applyBorder="1" applyAlignment="1">
      <alignment horizontal="center" vertical="center" wrapText="1"/>
    </xf>
    <xf numFmtId="0" fontId="10" fillId="0" borderId="19" xfId="0" applyNumberFormat="1" applyFont="1" applyFill="1" applyBorder="1" applyAlignment="1">
      <alignment horizontal="center" vertical="center" wrapText="1"/>
    </xf>
    <xf numFmtId="0" fontId="10" fillId="0" borderId="20" xfId="0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2" fontId="9" fillId="0" borderId="0" xfId="0" applyNumberFormat="1" applyFont="1" applyFill="1" applyBorder="1" applyAlignment="1">
      <alignment horizontal="left"/>
    </xf>
    <xf numFmtId="0" fontId="9" fillId="0" borderId="22" xfId="0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1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NumberFormat="1" applyFont="1" applyFill="1" applyBorder="1" applyAlignment="1">
      <alignment horizontal="center" vertical="center" wrapText="1"/>
    </xf>
    <xf numFmtId="2" fontId="9" fillId="0" borderId="24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5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indent="1"/>
    </xf>
    <xf numFmtId="0" fontId="10" fillId="0" borderId="24" xfId="0" applyFont="1" applyFill="1" applyBorder="1" applyAlignment="1">
      <alignment horizontal="left" indent="1"/>
    </xf>
    <xf numFmtId="0" fontId="10" fillId="0" borderId="25" xfId="0" applyFont="1" applyFill="1" applyBorder="1" applyAlignment="1">
      <alignment horizontal="left" indent="1"/>
    </xf>
    <xf numFmtId="3" fontId="9" fillId="0" borderId="23" xfId="0" applyNumberFormat="1" applyFont="1" applyFill="1" applyBorder="1" applyAlignment="1">
      <alignment horizontal="center" vertical="top"/>
    </xf>
    <xf numFmtId="0" fontId="9" fillId="0" borderId="24" xfId="0" applyNumberFormat="1" applyFont="1" applyFill="1" applyBorder="1" applyAlignment="1">
      <alignment horizontal="left" vertical="top" wrapText="1"/>
    </xf>
    <xf numFmtId="1" fontId="9" fillId="0" borderId="24" xfId="0" applyNumberFormat="1" applyFont="1" applyFill="1" applyBorder="1" applyAlignment="1">
      <alignment horizontal="center" vertical="top"/>
    </xf>
    <xf numFmtId="164" fontId="9" fillId="0" borderId="24" xfId="0" applyNumberFormat="1" applyFont="1" applyFill="1" applyBorder="1" applyAlignment="1">
      <alignment horizontal="center" vertical="top"/>
    </xf>
    <xf numFmtId="2" fontId="9" fillId="0" borderId="24" xfId="0" applyNumberFormat="1" applyFont="1" applyFill="1" applyBorder="1" applyAlignment="1">
      <alignment horizontal="center" vertical="top"/>
    </xf>
    <xf numFmtId="164" fontId="9" fillId="0" borderId="25" xfId="0" applyNumberFormat="1" applyFont="1" applyFill="1" applyBorder="1" applyAlignment="1">
      <alignment horizontal="center" vertical="top"/>
    </xf>
    <xf numFmtId="2" fontId="9" fillId="0" borderId="25" xfId="0" applyNumberFormat="1" applyFont="1" applyFill="1" applyBorder="1" applyAlignment="1">
      <alignment horizontal="center" vertical="top"/>
    </xf>
    <xf numFmtId="0" fontId="9" fillId="0" borderId="24" xfId="0" applyNumberFormat="1" applyFont="1" applyFill="1" applyBorder="1" applyAlignment="1">
      <alignment horizontal="center" vertical="top"/>
    </xf>
    <xf numFmtId="1" fontId="9" fillId="0" borderId="23" xfId="0" applyNumberFormat="1" applyFont="1" applyFill="1" applyBorder="1" applyAlignment="1">
      <alignment horizontal="center" vertical="top"/>
    </xf>
    <xf numFmtId="0" fontId="9" fillId="3" borderId="24" xfId="0" applyNumberFormat="1" applyFont="1" applyFill="1" applyBorder="1" applyAlignment="1">
      <alignment horizontal="left" vertical="top" wrapText="1"/>
    </xf>
    <xf numFmtId="1" fontId="9" fillId="3" borderId="24" xfId="0" applyNumberFormat="1" applyFont="1" applyFill="1" applyBorder="1" applyAlignment="1">
      <alignment horizontal="center" vertical="top"/>
    </xf>
    <xf numFmtId="2" fontId="9" fillId="3" borderId="24" xfId="0" applyNumberFormat="1" applyFont="1" applyFill="1" applyBorder="1" applyAlignment="1">
      <alignment horizontal="center" vertical="top"/>
    </xf>
    <xf numFmtId="2" fontId="9" fillId="3" borderId="25" xfId="0" applyNumberFormat="1" applyFont="1" applyFill="1" applyBorder="1" applyAlignment="1">
      <alignment horizontal="center" vertical="top"/>
    </xf>
    <xf numFmtId="164" fontId="9" fillId="3" borderId="24" xfId="0" applyNumberFormat="1" applyFont="1" applyFill="1" applyBorder="1" applyAlignment="1">
      <alignment horizontal="center" vertical="top"/>
    </xf>
    <xf numFmtId="0" fontId="9" fillId="3" borderId="25" xfId="0" applyNumberFormat="1" applyFont="1" applyFill="1" applyBorder="1" applyAlignment="1">
      <alignment horizontal="center" vertical="top"/>
    </xf>
    <xf numFmtId="0" fontId="9" fillId="0" borderId="25" xfId="0" applyNumberFormat="1" applyFont="1" applyFill="1" applyBorder="1" applyAlignment="1">
      <alignment horizontal="center" vertical="top"/>
    </xf>
    <xf numFmtId="2" fontId="9" fillId="0" borderId="23" xfId="0" applyNumberFormat="1" applyFont="1" applyFill="1" applyBorder="1" applyAlignment="1">
      <alignment horizontal="center" vertical="top"/>
    </xf>
    <xf numFmtId="1" fontId="9" fillId="0" borderId="25" xfId="0" applyNumberFormat="1" applyFont="1" applyFill="1" applyBorder="1" applyAlignment="1">
      <alignment horizontal="center" vertical="top"/>
    </xf>
    <xf numFmtId="0" fontId="10" fillId="0" borderId="26" xfId="0" applyFont="1" applyFill="1" applyBorder="1" applyAlignment="1">
      <alignment horizontal="left" indent="1"/>
    </xf>
    <xf numFmtId="0" fontId="10" fillId="0" borderId="27" xfId="0" applyFont="1" applyFill="1" applyBorder="1" applyAlignment="1">
      <alignment horizontal="left" indent="1"/>
    </xf>
    <xf numFmtId="0" fontId="10" fillId="0" borderId="28" xfId="0" applyFont="1" applyFill="1" applyBorder="1" applyAlignment="1">
      <alignment horizontal="left" indent="1"/>
    </xf>
    <xf numFmtId="1" fontId="9" fillId="0" borderId="23" xfId="0" applyNumberFormat="1" applyFont="1" applyFill="1" applyBorder="1" applyAlignment="1">
      <alignment horizontal="center" vertical="center"/>
    </xf>
    <xf numFmtId="0" fontId="9" fillId="0" borderId="24" xfId="0" applyNumberFormat="1" applyFont="1" applyFill="1" applyBorder="1" applyAlignment="1">
      <alignment horizontal="left" vertical="center" wrapText="1"/>
    </xf>
    <xf numFmtId="1" fontId="9" fillId="0" borderId="24" xfId="0" applyNumberFormat="1" applyFont="1" applyFill="1" applyBorder="1" applyAlignment="1">
      <alignment horizontal="center" vertical="center"/>
    </xf>
    <xf numFmtId="164" fontId="9" fillId="0" borderId="24" xfId="0" applyNumberFormat="1" applyFont="1" applyFill="1" applyBorder="1" applyAlignment="1">
      <alignment horizontal="center" vertical="center"/>
    </xf>
    <xf numFmtId="2" fontId="9" fillId="0" borderId="24" xfId="0" applyNumberFormat="1" applyFont="1" applyFill="1" applyBorder="1" applyAlignment="1">
      <alignment horizontal="center" vertical="center"/>
    </xf>
    <xf numFmtId="164" fontId="9" fillId="0" borderId="25" xfId="0" applyNumberFormat="1" applyFont="1" applyFill="1" applyBorder="1" applyAlignment="1">
      <alignment horizontal="center" vertical="center"/>
    </xf>
    <xf numFmtId="2" fontId="9" fillId="0" borderId="25" xfId="0" applyNumberFormat="1" applyFont="1" applyFill="1" applyBorder="1" applyAlignment="1">
      <alignment horizontal="center" vertical="center"/>
    </xf>
    <xf numFmtId="0" fontId="9" fillId="0" borderId="29" xfId="0" applyNumberFormat="1" applyFont="1" applyFill="1" applyBorder="1" applyAlignment="1">
      <alignment horizontal="left" vertical="top" wrapText="1"/>
    </xf>
    <xf numFmtId="164" fontId="9" fillId="0" borderId="30" xfId="0" applyNumberFormat="1" applyFont="1" applyFill="1" applyBorder="1" applyAlignment="1">
      <alignment horizontal="center" vertical="top"/>
    </xf>
    <xf numFmtId="4" fontId="9" fillId="0" borderId="23" xfId="0" applyNumberFormat="1" applyFont="1" applyFill="1" applyBorder="1" applyAlignment="1">
      <alignment horizontal="center" vertical="center"/>
    </xf>
    <xf numFmtId="3" fontId="9" fillId="0" borderId="23" xfId="0" applyNumberFormat="1" applyFont="1" applyFill="1" applyBorder="1" applyAlignment="1">
      <alignment horizontal="center" vertical="center"/>
    </xf>
    <xf numFmtId="4" fontId="9" fillId="0" borderId="23" xfId="0" applyNumberFormat="1" applyFont="1" applyFill="1" applyBorder="1" applyAlignment="1">
      <alignment horizontal="center" vertical="top"/>
    </xf>
    <xf numFmtId="1" fontId="9" fillId="3" borderId="25" xfId="0" applyNumberFormat="1" applyFont="1" applyFill="1" applyBorder="1" applyAlignment="1">
      <alignment horizontal="center" vertical="top"/>
    </xf>
    <xf numFmtId="49" fontId="9" fillId="0" borderId="24" xfId="0" applyNumberFormat="1" applyFont="1" applyFill="1" applyBorder="1" applyAlignment="1">
      <alignment horizontal="center" vertical="top"/>
    </xf>
    <xf numFmtId="0" fontId="11" fillId="0" borderId="31" xfId="0" applyNumberFormat="1" applyFont="1" applyFill="1" applyBorder="1" applyAlignment="1">
      <alignment horizontal="center" vertical="center" wrapText="1"/>
    </xf>
    <xf numFmtId="0" fontId="11" fillId="0" borderId="32" xfId="0" applyNumberFormat="1" applyFont="1" applyFill="1" applyBorder="1" applyAlignment="1">
      <alignment horizontal="center" vertical="center" wrapText="1"/>
    </xf>
    <xf numFmtId="2" fontId="11" fillId="0" borderId="32" xfId="0" applyNumberFormat="1" applyFont="1" applyFill="1" applyBorder="1" applyAlignment="1">
      <alignment horizontal="center" vertical="center" wrapText="1"/>
    </xf>
    <xf numFmtId="0" fontId="11" fillId="0" borderId="33" xfId="0" applyNumberFormat="1" applyFont="1" applyFill="1" applyBorder="1" applyAlignment="1">
      <alignment horizontal="center" vertical="center" wrapText="1"/>
    </xf>
    <xf numFmtId="0" fontId="11" fillId="0" borderId="23" xfId="0" applyNumberFormat="1" applyFont="1" applyFill="1" applyBorder="1" applyAlignment="1">
      <alignment horizontal="center" vertical="center" wrapText="1"/>
    </xf>
    <xf numFmtId="0" fontId="11" fillId="0" borderId="24" xfId="0" applyNumberFormat="1" applyFont="1" applyFill="1" applyBorder="1" applyAlignment="1">
      <alignment horizontal="center" vertical="center" wrapText="1"/>
    </xf>
    <xf numFmtId="2" fontId="11" fillId="0" borderId="24" xfId="0" applyNumberFormat="1" applyFont="1" applyFill="1" applyBorder="1" applyAlignment="1">
      <alignment horizontal="center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11" fillId="0" borderId="34" xfId="0" applyNumberFormat="1" applyFont="1" applyFill="1" applyBorder="1" applyAlignment="1">
      <alignment horizontal="center" vertical="center" wrapText="1"/>
    </xf>
    <xf numFmtId="0" fontId="11" fillId="0" borderId="35" xfId="0" applyNumberFormat="1" applyFont="1" applyFill="1" applyBorder="1" applyAlignment="1">
      <alignment horizontal="center" vertical="center" wrapText="1"/>
    </xf>
    <xf numFmtId="164" fontId="11" fillId="0" borderId="35" xfId="0" applyNumberFormat="1" applyFont="1" applyFill="1" applyBorder="1" applyAlignment="1">
      <alignment horizontal="center" vertical="center"/>
    </xf>
    <xf numFmtId="164" fontId="11" fillId="0" borderId="36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9" fillId="0" borderId="23" xfId="0" applyNumberFormat="1" applyFont="1" applyFill="1" applyBorder="1" applyAlignment="1">
      <alignment horizontal="center" vertical="top"/>
    </xf>
    <xf numFmtId="164" fontId="9" fillId="3" borderId="25" xfId="0" applyNumberFormat="1" applyFont="1" applyFill="1" applyBorder="1" applyAlignment="1">
      <alignment horizontal="center" vertical="top"/>
    </xf>
    <xf numFmtId="0" fontId="9" fillId="0" borderId="30" xfId="0" applyNumberFormat="1" applyFont="1" applyFill="1" applyBorder="1" applyAlignment="1">
      <alignment horizontal="left" vertical="top" wrapText="1"/>
    </xf>
    <xf numFmtId="0" fontId="9" fillId="3" borderId="24" xfId="0" applyNumberFormat="1" applyFont="1" applyFill="1" applyBorder="1" applyAlignment="1">
      <alignment horizontal="left" vertical="center" wrapText="1"/>
    </xf>
    <xf numFmtId="1" fontId="9" fillId="3" borderId="24" xfId="0" applyNumberFormat="1" applyFont="1" applyFill="1" applyBorder="1" applyAlignment="1">
      <alignment horizontal="center" vertical="center"/>
    </xf>
    <xf numFmtId="164" fontId="9" fillId="3" borderId="24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>
      <alignment horizontal="center" vertical="center"/>
    </xf>
    <xf numFmtId="164" fontId="9" fillId="3" borderId="25" xfId="0" applyNumberFormat="1" applyFont="1" applyFill="1" applyBorder="1" applyAlignment="1">
      <alignment horizontal="center" vertical="center"/>
    </xf>
    <xf numFmtId="2" fontId="9" fillId="3" borderId="25" xfId="0" applyNumberFormat="1" applyFont="1" applyFill="1" applyBorder="1" applyAlignment="1">
      <alignment horizontal="center" vertical="center"/>
    </xf>
    <xf numFmtId="0" fontId="9" fillId="3" borderId="29" xfId="0" applyNumberFormat="1" applyFont="1" applyFill="1" applyBorder="1" applyAlignment="1">
      <alignment horizontal="left" vertical="center" wrapText="1"/>
    </xf>
    <xf numFmtId="0" fontId="9" fillId="3" borderId="30" xfId="0" applyNumberFormat="1" applyFont="1" applyFill="1" applyBorder="1" applyAlignment="1">
      <alignment horizontal="left" vertical="center" wrapText="1"/>
    </xf>
    <xf numFmtId="0" fontId="9" fillId="3" borderId="29" xfId="0" applyNumberFormat="1" applyFont="1" applyFill="1" applyBorder="1" applyAlignment="1">
      <alignment horizontal="left" vertical="top" wrapText="1"/>
    </xf>
    <xf numFmtId="0" fontId="9" fillId="3" borderId="30" xfId="0" applyNumberFormat="1" applyFont="1" applyFill="1" applyBorder="1" applyAlignment="1">
      <alignment horizontal="left" vertical="top" wrapText="1"/>
    </xf>
    <xf numFmtId="0" fontId="9" fillId="0" borderId="29" xfId="0" applyNumberFormat="1" applyFont="1" applyFill="1" applyBorder="1" applyAlignment="1">
      <alignment horizontal="left" vertical="center" wrapText="1"/>
    </xf>
    <xf numFmtId="0" fontId="9" fillId="0" borderId="30" xfId="0" applyNumberFormat="1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left"/>
    </xf>
    <xf numFmtId="0" fontId="10" fillId="0" borderId="19" xfId="0" applyNumberFormat="1" applyFont="1" applyFill="1" applyBorder="1" applyAlignment="1">
      <alignment horizontal="left"/>
    </xf>
    <xf numFmtId="1" fontId="9" fillId="0" borderId="19" xfId="0" applyNumberFormat="1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/>
    </xf>
    <xf numFmtId="2" fontId="9" fillId="0" borderId="19" xfId="0" applyNumberFormat="1" applyFont="1" applyFill="1" applyBorder="1" applyAlignment="1">
      <alignment horizontal="left"/>
    </xf>
    <xf numFmtId="0" fontId="9" fillId="0" borderId="20" xfId="0" applyFont="1" applyFill="1" applyBorder="1" applyAlignment="1">
      <alignment horizontal="left"/>
    </xf>
    <xf numFmtId="165" fontId="9" fillId="0" borderId="24" xfId="0" applyNumberFormat="1" applyFont="1" applyFill="1" applyBorder="1" applyAlignment="1">
      <alignment horizontal="center" vertical="top"/>
    </xf>
    <xf numFmtId="0" fontId="9" fillId="0" borderId="21" xfId="0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3" fontId="9" fillId="0" borderId="34" xfId="0" applyNumberFormat="1" applyFont="1" applyFill="1" applyBorder="1" applyAlignment="1">
      <alignment horizontal="center" vertical="top"/>
    </xf>
    <xf numFmtId="0" fontId="9" fillId="0" borderId="35" xfId="0" applyNumberFormat="1" applyFont="1" applyFill="1" applyBorder="1" applyAlignment="1">
      <alignment horizontal="left" vertical="top" wrapText="1"/>
    </xf>
    <xf numFmtId="1" fontId="9" fillId="0" borderId="35" xfId="0" applyNumberFormat="1" applyFont="1" applyFill="1" applyBorder="1" applyAlignment="1">
      <alignment horizontal="center" vertical="top"/>
    </xf>
    <xf numFmtId="2" fontId="9" fillId="0" borderId="35" xfId="0" applyNumberFormat="1" applyFont="1" applyFill="1" applyBorder="1" applyAlignment="1">
      <alignment horizontal="center" vertical="top"/>
    </xf>
    <xf numFmtId="2" fontId="9" fillId="0" borderId="36" xfId="0" applyNumberFormat="1" applyFont="1" applyFill="1" applyBorder="1" applyAlignment="1">
      <alignment horizontal="center" vertical="top"/>
    </xf>
    <xf numFmtId="0" fontId="9" fillId="0" borderId="37" xfId="0" applyNumberFormat="1" applyFont="1" applyFill="1" applyBorder="1" applyAlignment="1">
      <alignment horizontal="left" vertical="top" wrapText="1"/>
    </xf>
    <xf numFmtId="0" fontId="9" fillId="0" borderId="38" xfId="0" applyNumberFormat="1" applyFont="1" applyFill="1" applyBorder="1" applyAlignment="1">
      <alignment horizontal="left" vertical="top" wrapText="1"/>
    </xf>
    <xf numFmtId="165" fontId="9" fillId="0" borderId="25" xfId="0" applyNumberFormat="1" applyFont="1" applyFill="1" applyBorder="1" applyAlignment="1">
      <alignment horizontal="center" vertical="top"/>
    </xf>
    <xf numFmtId="1" fontId="9" fillId="0" borderId="39" xfId="0" applyNumberFormat="1" applyFont="1" applyFill="1" applyBorder="1" applyAlignment="1">
      <alignment horizontal="center" vertical="top"/>
    </xf>
    <xf numFmtId="0" fontId="9" fillId="3" borderId="40" xfId="0" applyNumberFormat="1" applyFont="1" applyFill="1" applyBorder="1" applyAlignment="1">
      <alignment horizontal="left" vertical="top" wrapText="1"/>
    </xf>
    <xf numFmtId="1" fontId="9" fillId="3" borderId="40" xfId="0" applyNumberFormat="1" applyFont="1" applyFill="1" applyBorder="1" applyAlignment="1">
      <alignment horizontal="center" vertical="top"/>
    </xf>
    <xf numFmtId="164" fontId="9" fillId="3" borderId="40" xfId="0" applyNumberFormat="1" applyFont="1" applyFill="1" applyBorder="1" applyAlignment="1">
      <alignment horizontal="center" vertical="top"/>
    </xf>
    <xf numFmtId="2" fontId="9" fillId="3" borderId="40" xfId="0" applyNumberFormat="1" applyFont="1" applyFill="1" applyBorder="1" applyAlignment="1">
      <alignment horizontal="center" vertical="top"/>
    </xf>
    <xf numFmtId="164" fontId="9" fillId="3" borderId="41" xfId="0" applyNumberFormat="1" applyFont="1" applyFill="1" applyBorder="1" applyAlignment="1">
      <alignment horizontal="center" vertical="top"/>
    </xf>
    <xf numFmtId="0" fontId="9" fillId="0" borderId="23" xfId="0" applyFont="1" applyFill="1" applyBorder="1" applyAlignment="1">
      <alignment horizontal="left" vertical="center"/>
    </xf>
    <xf numFmtId="1" fontId="9" fillId="0" borderId="25" xfId="0" applyNumberFormat="1" applyFont="1" applyFill="1" applyBorder="1" applyAlignment="1">
      <alignment horizontal="center" vertical="center"/>
    </xf>
    <xf numFmtId="1" fontId="9" fillId="0" borderId="19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2" fontId="9" fillId="0" borderId="23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top"/>
    </xf>
    <xf numFmtId="165" fontId="9" fillId="0" borderId="24" xfId="0" applyNumberFormat="1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Excel_BuiltIn_Comma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3" Type="http://schemas.openxmlformats.org/officeDocument/2006/relationships/worksheet" Target="worksheets/sheet11.xml" /><Relationship Id="rId38" Type="http://schemas.openxmlformats.org/officeDocument/2006/relationships/worksheet" Target="worksheets/sheet36.xml" /><Relationship Id="rId17" Type="http://schemas.openxmlformats.org/officeDocument/2006/relationships/worksheet" Target="worksheets/sheet15.xml" /><Relationship Id="rId43" Type="http://schemas.openxmlformats.org/officeDocument/2006/relationships/sharedStrings" Target="sharedStrings.xml" /><Relationship Id="rId33" Type="http://schemas.openxmlformats.org/officeDocument/2006/relationships/worksheet" Target="worksheets/sheet31.xml" /><Relationship Id="rId25" Type="http://schemas.openxmlformats.org/officeDocument/2006/relationships/worksheet" Target="worksheets/sheet23.xml" /><Relationship Id="rId15" Type="http://schemas.openxmlformats.org/officeDocument/2006/relationships/worksheet" Target="worksheets/sheet13.xml" /><Relationship Id="rId26" Type="http://schemas.openxmlformats.org/officeDocument/2006/relationships/worksheet" Target="worksheets/sheet24.xml" /><Relationship Id="rId12" Type="http://schemas.openxmlformats.org/officeDocument/2006/relationships/worksheet" Target="worksheets/sheet10.xml" /><Relationship Id="rId19" Type="http://schemas.openxmlformats.org/officeDocument/2006/relationships/worksheet" Target="worksheets/sheet17.xml" /><Relationship Id="rId35" Type="http://schemas.openxmlformats.org/officeDocument/2006/relationships/worksheet" Target="worksheets/sheet33.xml" /><Relationship Id="rId34" Type="http://schemas.openxmlformats.org/officeDocument/2006/relationships/worksheet" Target="worksheets/sheet32.xml" /><Relationship Id="rId40" Type="http://schemas.openxmlformats.org/officeDocument/2006/relationships/worksheet" Target="worksheets/sheet38.xml" /><Relationship Id="rId37" Type="http://schemas.openxmlformats.org/officeDocument/2006/relationships/worksheet" Target="worksheets/sheet35.xml" /><Relationship Id="rId4" Type="http://schemas.openxmlformats.org/officeDocument/2006/relationships/worksheet" Target="worksheets/sheet2.xml" /><Relationship Id="rId16" Type="http://schemas.openxmlformats.org/officeDocument/2006/relationships/worksheet" Target="worksheets/sheet14.xml" /><Relationship Id="rId5" Type="http://schemas.openxmlformats.org/officeDocument/2006/relationships/worksheet" Target="worksheets/sheet3.xml" /><Relationship Id="rId21" Type="http://schemas.openxmlformats.org/officeDocument/2006/relationships/worksheet" Target="worksheets/sheet19.xml" /><Relationship Id="rId20" Type="http://schemas.openxmlformats.org/officeDocument/2006/relationships/worksheet" Target="worksheets/sheet18.xml" /><Relationship Id="rId14" Type="http://schemas.openxmlformats.org/officeDocument/2006/relationships/worksheet" Target="worksheets/sheet12.xml" /><Relationship Id="rId9" Type="http://schemas.openxmlformats.org/officeDocument/2006/relationships/worksheet" Target="worksheets/sheet7.xml" /><Relationship Id="rId18" Type="http://schemas.openxmlformats.org/officeDocument/2006/relationships/worksheet" Target="worksheets/sheet16.xml" /><Relationship Id="rId11" Type="http://schemas.openxmlformats.org/officeDocument/2006/relationships/worksheet" Target="worksheets/sheet9.xml" /><Relationship Id="rId42" Type="http://schemas.openxmlformats.org/officeDocument/2006/relationships/worksheet" Target="worksheets/sheet40.xml" /><Relationship Id="rId31" Type="http://schemas.openxmlformats.org/officeDocument/2006/relationships/worksheet" Target="worksheets/sheet29.xml" /><Relationship Id="rId24" Type="http://schemas.openxmlformats.org/officeDocument/2006/relationships/worksheet" Target="worksheets/sheet22.xml" /><Relationship Id="rId32" Type="http://schemas.openxmlformats.org/officeDocument/2006/relationships/worksheet" Target="worksheets/sheet30.xml" /><Relationship Id="rId29" Type="http://schemas.openxmlformats.org/officeDocument/2006/relationships/worksheet" Target="worksheets/sheet27.xml" /><Relationship Id="rId41" Type="http://schemas.openxmlformats.org/officeDocument/2006/relationships/worksheet" Target="worksheets/sheet39.xml" /><Relationship Id="rId6" Type="http://schemas.openxmlformats.org/officeDocument/2006/relationships/worksheet" Target="worksheets/sheet4.xml" /><Relationship Id="rId22" Type="http://schemas.openxmlformats.org/officeDocument/2006/relationships/worksheet" Target="worksheets/sheet20.xml" /><Relationship Id="rId30" Type="http://schemas.openxmlformats.org/officeDocument/2006/relationships/worksheet" Target="worksheets/sheet28.xml" /><Relationship Id="rId10" Type="http://schemas.openxmlformats.org/officeDocument/2006/relationships/worksheet" Target="worksheets/sheet8.xml" /><Relationship Id="rId27" Type="http://schemas.openxmlformats.org/officeDocument/2006/relationships/worksheet" Target="worksheets/sheet25.xml" /><Relationship Id="rId23" Type="http://schemas.openxmlformats.org/officeDocument/2006/relationships/worksheet" Target="worksheets/sheet21.xml" /><Relationship Id="rId8" Type="http://schemas.openxmlformats.org/officeDocument/2006/relationships/worksheet" Target="worksheets/sheet6.xml" /><Relationship Id="rId7" Type="http://schemas.openxmlformats.org/officeDocument/2006/relationships/worksheet" Target="worksheets/sheet5.xml" /><Relationship Id="rId39" Type="http://schemas.openxmlformats.org/officeDocument/2006/relationships/worksheet" Target="worksheets/sheet37.xml" /><Relationship Id="rId36" Type="http://schemas.openxmlformats.org/officeDocument/2006/relationships/worksheet" Target="worksheets/sheet34.xml" /><Relationship Id="rId28" Type="http://schemas.openxmlformats.org/officeDocument/2006/relationships/worksheet" Target="worksheets/sheet26.xml" /><Relationship Id="rId44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0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4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8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8"/>
  <sheetViews>
    <sheetView workbookViewId="0" topLeftCell="A6">
      <selection pane="topLeft" activeCell="L12" sqref="L12:M12"/>
    </sheetView>
  </sheetViews>
  <sheetFormatPr defaultRowHeight="15"/>
  <sheetData>
    <row r="1" spans="1:19" ht="15">
      <c r="A1" s="97" t="s">
        <v>0</v>
      </c>
      <c r="B1" s="97"/>
      <c r="C1" s="97"/>
      <c r="D1" s="97"/>
      <c r="E1" s="97"/>
      <c r="F1" s="97"/>
      <c r="G1" s="97"/>
      <c r="H1" s="97"/>
      <c r="I1" s="97"/>
      <c r="K1" s="97" t="s">
        <v>275</v>
      </c>
      <c r="L1" s="97"/>
      <c r="M1" s="97"/>
      <c r="N1" s="97"/>
      <c r="O1" s="97"/>
      <c r="P1" s="97"/>
      <c r="Q1" s="97"/>
      <c r="R1" s="97"/>
      <c r="S1" s="97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5">
        <v>1</v>
      </c>
      <c r="B3" s="6" t="s">
        <v>1</v>
      </c>
      <c r="C3" s="7">
        <v>1</v>
      </c>
      <c r="D3" s="8"/>
      <c r="E3" s="8"/>
      <c r="F3" s="8"/>
      <c r="G3" s="8"/>
      <c r="H3" s="9"/>
      <c r="I3" s="10"/>
      <c r="K3" s="1">
        <v>1</v>
      </c>
      <c r="L3" s="37" t="s">
        <v>1</v>
      </c>
      <c r="M3" s="38">
        <v>1</v>
      </c>
      <c r="N3" s="2"/>
      <c r="O3" s="2"/>
      <c r="P3" s="2"/>
      <c r="Q3" s="2"/>
      <c r="R3" s="3"/>
      <c r="S3" s="4"/>
    </row>
    <row r="4" spans="1:19" ht="15">
      <c r="A4" s="5"/>
      <c r="B4" s="6" t="s">
        <v>2</v>
      </c>
      <c r="C4" s="7">
        <v>1</v>
      </c>
      <c r="D4" s="8"/>
      <c r="E4" s="8"/>
      <c r="F4" s="8"/>
      <c r="G4" s="8"/>
      <c r="H4" s="9"/>
      <c r="I4" s="10"/>
      <c r="K4" s="1"/>
      <c r="L4" s="37" t="s">
        <v>2</v>
      </c>
      <c r="M4" s="38">
        <v>1</v>
      </c>
      <c r="N4" s="2"/>
      <c r="O4" s="2"/>
      <c r="P4" s="2"/>
      <c r="Q4" s="2"/>
      <c r="R4" s="3"/>
      <c r="S4" s="4"/>
    </row>
    <row r="5" spans="1:19" ht="15">
      <c r="A5" s="5"/>
      <c r="B5" s="6" t="s">
        <v>3</v>
      </c>
      <c r="C5" s="8" t="s">
        <v>4</v>
      </c>
      <c r="D5" s="105" t="s">
        <v>5</v>
      </c>
      <c r="E5" s="105"/>
      <c r="F5" s="105"/>
      <c r="G5" s="105"/>
      <c r="H5" s="105"/>
      <c r="I5" s="10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5"/>
      <c r="B6" s="11" t="s">
        <v>6</v>
      </c>
      <c r="C6" s="8" t="s">
        <v>7</v>
      </c>
      <c r="D6" s="8"/>
      <c r="E6" s="8"/>
      <c r="F6" s="8"/>
      <c r="G6" s="8"/>
      <c r="H6" s="9"/>
      <c r="I6" s="10"/>
      <c r="K6" s="1"/>
      <c r="L6" s="39" t="s">
        <v>6</v>
      </c>
      <c r="M6" s="61" t="s">
        <v>276</v>
      </c>
      <c r="N6" s="2"/>
      <c r="O6" s="2"/>
      <c r="P6" s="2"/>
      <c r="Q6" s="2"/>
      <c r="R6" s="3"/>
      <c r="S6" s="4"/>
    </row>
    <row r="7" spans="1:19" ht="15">
      <c r="A7" s="12"/>
      <c r="B7" s="13"/>
      <c r="C7" s="13"/>
      <c r="D7" s="13"/>
      <c r="E7" s="13"/>
      <c r="F7" s="13"/>
      <c r="G7" s="13"/>
      <c r="H7" s="14"/>
      <c r="I7" s="15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6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106" t="s">
        <v>18</v>
      </c>
      <c r="B10" s="106"/>
      <c r="C10" s="106"/>
      <c r="D10" s="106"/>
      <c r="E10" s="106"/>
      <c r="F10" s="106"/>
      <c r="G10" s="106"/>
      <c r="H10" s="106"/>
      <c r="I10" s="106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31.5" customHeight="1">
      <c r="A11" s="18">
        <v>216</v>
      </c>
      <c r="B11" s="96" t="s">
        <v>19</v>
      </c>
      <c r="C11" s="96"/>
      <c r="D11" s="19">
        <v>90</v>
      </c>
      <c r="E11" s="20">
        <v>8.8699999999999992</v>
      </c>
      <c r="F11" s="20">
        <v>12.70</v>
      </c>
      <c r="G11" s="20">
        <v>1.41</v>
      </c>
      <c r="H11" s="20">
        <v>190.28</v>
      </c>
      <c r="I11" s="20">
        <v>0.77</v>
      </c>
      <c r="K11" s="18">
        <v>216</v>
      </c>
      <c r="L11" s="93" t="s">
        <v>19</v>
      </c>
      <c r="M11" s="93"/>
      <c r="N11" s="19">
        <v>105</v>
      </c>
      <c r="O11" s="70">
        <v>11.13</v>
      </c>
      <c r="P11" s="70">
        <v>20.48</v>
      </c>
      <c r="Q11" s="69">
        <v>2.10</v>
      </c>
      <c r="R11" s="70">
        <v>239.40</v>
      </c>
      <c r="S11" s="70">
        <v>0.95</v>
      </c>
    </row>
    <row r="12" spans="1:19" ht="27.75" customHeight="1">
      <c r="A12" s="21"/>
      <c r="B12" s="92" t="s">
        <v>349</v>
      </c>
      <c r="C12" s="92"/>
      <c r="D12" s="18">
        <v>20</v>
      </c>
      <c r="E12" s="22">
        <v>0.70</v>
      </c>
      <c r="F12" s="22">
        <v>0.60</v>
      </c>
      <c r="G12" s="22">
        <v>1.50</v>
      </c>
      <c r="H12" s="22">
        <v>16.50</v>
      </c>
      <c r="I12" s="23">
        <v>2.90</v>
      </c>
      <c r="K12" s="21"/>
      <c r="L12" s="92" t="s">
        <v>349</v>
      </c>
      <c r="M12" s="92"/>
      <c r="N12" s="18">
        <v>25</v>
      </c>
      <c r="O12" s="23">
        <v>0.90</v>
      </c>
      <c r="P12" s="23">
        <v>0.80</v>
      </c>
      <c r="Q12" s="23">
        <v>1.90</v>
      </c>
      <c r="R12" s="22">
        <v>20.62</v>
      </c>
      <c r="S12" s="23">
        <v>3.62</v>
      </c>
    </row>
    <row r="13" spans="1:19" ht="24" customHeight="1">
      <c r="A13" s="24">
        <v>395</v>
      </c>
      <c r="B13" s="92" t="s">
        <v>21</v>
      </c>
      <c r="C13" s="92"/>
      <c r="D13" s="18">
        <v>150</v>
      </c>
      <c r="E13" s="22">
        <v>2.2000000000000002</v>
      </c>
      <c r="F13" s="22">
        <v>2.40</v>
      </c>
      <c r="G13" s="22">
        <v>14</v>
      </c>
      <c r="H13" s="22">
        <v>87.50</v>
      </c>
      <c r="I13" s="23">
        <v>1.40</v>
      </c>
      <c r="K13" s="24">
        <v>395</v>
      </c>
      <c r="L13" s="92" t="s">
        <v>277</v>
      </c>
      <c r="M13" s="92"/>
      <c r="N13" s="18">
        <v>180</v>
      </c>
      <c r="O13" s="23">
        <v>2.64</v>
      </c>
      <c r="P13" s="23">
        <v>2.90</v>
      </c>
      <c r="Q13" s="23">
        <v>17</v>
      </c>
      <c r="R13" s="23">
        <v>107.50</v>
      </c>
      <c r="S13" s="22">
        <v>1.70</v>
      </c>
    </row>
    <row r="14" spans="1:19" ht="27" customHeight="1">
      <c r="A14" s="24"/>
      <c r="B14" s="92" t="s">
        <v>22</v>
      </c>
      <c r="C14" s="92"/>
      <c r="D14" s="18">
        <v>20</v>
      </c>
      <c r="E14" s="22">
        <v>1.51</v>
      </c>
      <c r="F14" s="22">
        <v>0.54220000000000002</v>
      </c>
      <c r="G14" s="22">
        <v>9.7200000000000006</v>
      </c>
      <c r="H14" s="22">
        <v>48.64</v>
      </c>
      <c r="I14" s="25"/>
      <c r="K14" s="24"/>
      <c r="L14" s="92" t="s">
        <v>22</v>
      </c>
      <c r="M14" s="92"/>
      <c r="N14" s="18">
        <v>30</v>
      </c>
      <c r="O14" s="23">
        <v>2.94</v>
      </c>
      <c r="P14" s="22">
        <v>1.01</v>
      </c>
      <c r="Q14" s="22">
        <v>15.60</v>
      </c>
      <c r="R14" s="22">
        <v>79.099999999999994</v>
      </c>
      <c r="S14" s="22"/>
    </row>
    <row r="15" spans="1:19" ht="15">
      <c r="A15" s="24"/>
      <c r="B15" s="92" t="s">
        <v>23</v>
      </c>
      <c r="C15" s="92"/>
      <c r="D15" s="18">
        <v>110</v>
      </c>
      <c r="E15" s="22">
        <v>0.40</v>
      </c>
      <c r="F15" s="22">
        <v>0.50</v>
      </c>
      <c r="G15" s="22">
        <v>11.80</v>
      </c>
      <c r="H15" s="22">
        <v>56.40</v>
      </c>
      <c r="I15" s="18">
        <v>6</v>
      </c>
      <c r="K15" s="24"/>
      <c r="L15" s="92" t="s">
        <v>23</v>
      </c>
      <c r="M15" s="92"/>
      <c r="N15" s="18">
        <v>110</v>
      </c>
      <c r="O15" s="23">
        <v>0.40</v>
      </c>
      <c r="P15" s="23">
        <v>0.50</v>
      </c>
      <c r="Q15" s="23">
        <v>11.80</v>
      </c>
      <c r="R15" s="22">
        <v>56.40</v>
      </c>
      <c r="S15" s="18">
        <v>6</v>
      </c>
    </row>
    <row r="16" spans="1:19" ht="15">
      <c r="A16" s="94" t="s">
        <v>24</v>
      </c>
      <c r="B16" s="94"/>
      <c r="C16" s="94"/>
      <c r="D16" s="94"/>
      <c r="E16" s="94"/>
      <c r="F16" s="94"/>
      <c r="G16" s="94"/>
      <c r="H16" s="94"/>
      <c r="I16" s="94"/>
      <c r="K16" s="94" t="s">
        <v>24</v>
      </c>
      <c r="L16" s="94"/>
      <c r="M16" s="94"/>
      <c r="N16" s="94"/>
      <c r="O16" s="94"/>
      <c r="P16" s="94"/>
      <c r="Q16" s="94"/>
      <c r="R16" s="94"/>
      <c r="S16" s="94"/>
    </row>
    <row r="17" spans="1:19" ht="24" customHeight="1">
      <c r="A17" s="22" t="s">
        <v>25</v>
      </c>
      <c r="B17" s="92" t="s">
        <v>26</v>
      </c>
      <c r="C17" s="92"/>
      <c r="D17" s="18">
        <v>100</v>
      </c>
      <c r="E17" s="23">
        <v>0.10</v>
      </c>
      <c r="F17" s="25"/>
      <c r="G17" s="23">
        <v>10.30</v>
      </c>
      <c r="H17" s="22">
        <v>42</v>
      </c>
      <c r="I17" s="23">
        <v>0.80</v>
      </c>
      <c r="K17" s="22" t="s">
        <v>25</v>
      </c>
      <c r="L17" s="92" t="s">
        <v>26</v>
      </c>
      <c r="M17" s="92"/>
      <c r="N17" s="18">
        <v>100</v>
      </c>
      <c r="O17" s="23">
        <v>0.10</v>
      </c>
      <c r="P17" s="25"/>
      <c r="Q17" s="23">
        <v>10.30</v>
      </c>
      <c r="R17" s="22">
        <v>42</v>
      </c>
      <c r="S17" s="23">
        <v>0.80</v>
      </c>
    </row>
    <row r="18" spans="1:19" ht="15">
      <c r="A18" s="94" t="s">
        <v>27</v>
      </c>
      <c r="B18" s="94"/>
      <c r="C18" s="94"/>
      <c r="D18" s="94"/>
      <c r="E18" s="94"/>
      <c r="F18" s="94"/>
      <c r="G18" s="94"/>
      <c r="H18" s="94"/>
      <c r="I18" s="94"/>
      <c r="K18" s="94" t="s">
        <v>27</v>
      </c>
      <c r="L18" s="94"/>
      <c r="M18" s="94"/>
      <c r="N18" s="94"/>
      <c r="O18" s="94"/>
      <c r="P18" s="94"/>
      <c r="Q18" s="94"/>
      <c r="R18" s="94"/>
      <c r="S18" s="94"/>
    </row>
    <row r="19" spans="1:19" ht="48" customHeight="1">
      <c r="A19" s="26" t="s">
        <v>28</v>
      </c>
      <c r="B19" s="103" t="s">
        <v>29</v>
      </c>
      <c r="C19" s="104"/>
      <c r="D19" s="27">
        <v>40</v>
      </c>
      <c r="E19" s="28">
        <v>0.40</v>
      </c>
      <c r="F19" s="28">
        <v>3.10</v>
      </c>
      <c r="G19" s="28">
        <v>0.80</v>
      </c>
      <c r="H19" s="29">
        <v>32.60</v>
      </c>
      <c r="I19" s="28">
        <v>3.60</v>
      </c>
      <c r="K19" s="26" t="s">
        <v>28</v>
      </c>
      <c r="L19" s="92" t="s">
        <v>29</v>
      </c>
      <c r="M19" s="92"/>
      <c r="N19" s="27">
        <v>60</v>
      </c>
      <c r="O19" s="28">
        <v>0.60</v>
      </c>
      <c r="P19" s="28">
        <v>4.80</v>
      </c>
      <c r="Q19" s="28">
        <v>1.20</v>
      </c>
      <c r="R19" s="29">
        <v>48.95</v>
      </c>
      <c r="S19" s="28">
        <v>4.50</v>
      </c>
    </row>
    <row r="20" spans="1:19" ht="37.5" customHeight="1">
      <c r="A20" s="24">
        <v>76</v>
      </c>
      <c r="B20" s="92" t="s">
        <v>30</v>
      </c>
      <c r="C20" s="92"/>
      <c r="D20" s="18">
        <v>165</v>
      </c>
      <c r="E20" s="23">
        <v>4.9000000000000004</v>
      </c>
      <c r="F20" s="23">
        <v>6.50</v>
      </c>
      <c r="G20" s="23">
        <v>6.10</v>
      </c>
      <c r="H20" s="22">
        <v>122.20</v>
      </c>
      <c r="I20" s="22">
        <v>5.0999999999999996</v>
      </c>
      <c r="K20" s="30">
        <v>76</v>
      </c>
      <c r="L20" s="92" t="s">
        <v>278</v>
      </c>
      <c r="M20" s="92"/>
      <c r="N20" s="27">
        <v>200</v>
      </c>
      <c r="O20" s="29">
        <v>5.93</v>
      </c>
      <c r="P20" s="29">
        <v>7.90</v>
      </c>
      <c r="Q20" s="29">
        <v>7.50</v>
      </c>
      <c r="R20" s="29">
        <v>150</v>
      </c>
      <c r="S20" s="29">
        <v>6.18</v>
      </c>
    </row>
    <row r="21" spans="1:19" ht="26.25" customHeight="1">
      <c r="A21" s="24">
        <v>261</v>
      </c>
      <c r="B21" s="92" t="s">
        <v>31</v>
      </c>
      <c r="C21" s="92"/>
      <c r="D21" s="18">
        <v>65</v>
      </c>
      <c r="E21" s="23">
        <v>4.80</v>
      </c>
      <c r="F21" s="23">
        <v>5.0999999999999996</v>
      </c>
      <c r="G21" s="22">
        <v>6.80</v>
      </c>
      <c r="H21" s="23">
        <v>92.50</v>
      </c>
      <c r="I21" s="23">
        <v>0.60</v>
      </c>
      <c r="K21" s="24">
        <v>261</v>
      </c>
      <c r="L21" s="92" t="s">
        <v>279</v>
      </c>
      <c r="M21" s="92"/>
      <c r="N21" s="18">
        <v>80</v>
      </c>
      <c r="O21" s="23">
        <v>5.90</v>
      </c>
      <c r="P21" s="23">
        <v>6.30</v>
      </c>
      <c r="Q21" s="22">
        <v>8.36</v>
      </c>
      <c r="R21" s="22">
        <v>113.84</v>
      </c>
      <c r="S21" s="22">
        <v>0.73</v>
      </c>
    </row>
    <row r="22" spans="1:19" ht="19.5" customHeight="1">
      <c r="A22" s="18">
        <v>342</v>
      </c>
      <c r="B22" s="96" t="s">
        <v>32</v>
      </c>
      <c r="C22" s="96"/>
      <c r="D22" s="71">
        <v>110</v>
      </c>
      <c r="E22" s="70">
        <v>2.75</v>
      </c>
      <c r="F22" s="70">
        <v>4.51</v>
      </c>
      <c r="G22" s="70">
        <v>7.48</v>
      </c>
      <c r="H22" s="69">
        <v>129.80000000000001</v>
      </c>
      <c r="I22" s="70">
        <v>4.50</v>
      </c>
      <c r="K22" s="18">
        <v>342</v>
      </c>
      <c r="L22" s="93" t="s">
        <v>32</v>
      </c>
      <c r="M22" s="93"/>
      <c r="N22" s="19">
        <v>130</v>
      </c>
      <c r="O22" s="70">
        <v>3.48</v>
      </c>
      <c r="P22" s="70">
        <v>6.18</v>
      </c>
      <c r="Q22" s="70">
        <v>8.8000000000000007</v>
      </c>
      <c r="R22" s="70">
        <v>161.24</v>
      </c>
      <c r="S22" s="70">
        <v>5.85</v>
      </c>
    </row>
    <row r="23" spans="1:19" ht="27" customHeight="1">
      <c r="A23" s="30">
        <v>375</v>
      </c>
      <c r="B23" s="92" t="s">
        <v>33</v>
      </c>
      <c r="C23" s="92"/>
      <c r="D23" s="27">
        <v>150</v>
      </c>
      <c r="E23" s="28">
        <v>0.10</v>
      </c>
      <c r="F23" s="31">
        <v>0</v>
      </c>
      <c r="G23" s="28">
        <v>12.60</v>
      </c>
      <c r="H23" s="29">
        <v>52.50</v>
      </c>
      <c r="I23" s="28">
        <v>7</v>
      </c>
      <c r="K23" s="30">
        <v>375</v>
      </c>
      <c r="L23" s="92" t="s">
        <v>33</v>
      </c>
      <c r="M23" s="92"/>
      <c r="N23" s="27">
        <v>180</v>
      </c>
      <c r="O23" s="29">
        <v>0.13</v>
      </c>
      <c r="P23" s="29">
        <v>0</v>
      </c>
      <c r="Q23" s="28">
        <v>15.119</v>
      </c>
      <c r="R23" s="29">
        <v>63.44</v>
      </c>
      <c r="S23" s="29">
        <v>8.40</v>
      </c>
    </row>
    <row r="24" spans="1:19" ht="27.75" customHeight="1">
      <c r="A24" s="24"/>
      <c r="B24" s="92" t="s">
        <v>22</v>
      </c>
      <c r="C24" s="92"/>
      <c r="D24" s="18">
        <v>20</v>
      </c>
      <c r="E24" s="23">
        <v>1.51</v>
      </c>
      <c r="F24" s="22">
        <v>0.54220000000000002</v>
      </c>
      <c r="G24" s="23">
        <v>9.7200000000000006</v>
      </c>
      <c r="H24" s="22">
        <v>48.64</v>
      </c>
      <c r="I24" s="25"/>
      <c r="K24" s="24"/>
      <c r="L24" s="92" t="s">
        <v>22</v>
      </c>
      <c r="M24" s="92"/>
      <c r="N24" s="18">
        <v>30</v>
      </c>
      <c r="O24" s="23">
        <v>2.94</v>
      </c>
      <c r="P24" s="22">
        <v>1.01</v>
      </c>
      <c r="Q24" s="22">
        <v>15.60</v>
      </c>
      <c r="R24" s="22">
        <v>79.099999999999994</v>
      </c>
      <c r="S24" s="22"/>
    </row>
    <row r="25" spans="1:19" ht="24.75" customHeight="1">
      <c r="A25" s="24"/>
      <c r="B25" s="92" t="s">
        <v>34</v>
      </c>
      <c r="C25" s="92"/>
      <c r="D25" s="18">
        <v>20</v>
      </c>
      <c r="E25" s="23">
        <v>1</v>
      </c>
      <c r="F25" s="22">
        <v>0.36</v>
      </c>
      <c r="G25" s="23">
        <v>9.90</v>
      </c>
      <c r="H25" s="22">
        <v>45.60</v>
      </c>
      <c r="I25" s="25"/>
      <c r="K25" s="24"/>
      <c r="L25" s="92" t="s">
        <v>34</v>
      </c>
      <c r="M25" s="92"/>
      <c r="N25" s="18">
        <v>25</v>
      </c>
      <c r="O25" s="22">
        <v>1.4719899999999999</v>
      </c>
      <c r="P25" s="22">
        <v>0.45</v>
      </c>
      <c r="Q25" s="22">
        <v>13.11</v>
      </c>
      <c r="R25" s="22">
        <v>59.634889999999999</v>
      </c>
      <c r="S25" s="22"/>
    </row>
    <row r="26" spans="1:19" ht="15">
      <c r="A26" s="94" t="s">
        <v>35</v>
      </c>
      <c r="B26" s="94"/>
      <c r="C26" s="94"/>
      <c r="D26" s="94"/>
      <c r="E26" s="94"/>
      <c r="F26" s="94"/>
      <c r="G26" s="94"/>
      <c r="H26" s="94"/>
      <c r="I26" s="94"/>
      <c r="K26" s="94" t="s">
        <v>35</v>
      </c>
      <c r="L26" s="94"/>
      <c r="M26" s="94"/>
      <c r="N26" s="94"/>
      <c r="O26" s="94"/>
      <c r="P26" s="94"/>
      <c r="Q26" s="94"/>
      <c r="R26" s="94"/>
      <c r="S26" s="94"/>
    </row>
    <row r="27" spans="1:19" ht="15" customHeight="1">
      <c r="A27" s="21" t="s">
        <v>36</v>
      </c>
      <c r="B27" s="101" t="s">
        <v>37</v>
      </c>
      <c r="C27" s="102"/>
      <c r="D27" s="18">
        <v>50</v>
      </c>
      <c r="E27" s="23">
        <v>3.90</v>
      </c>
      <c r="F27" s="23">
        <v>4.30</v>
      </c>
      <c r="G27" s="23">
        <v>29.10</v>
      </c>
      <c r="H27" s="22">
        <v>171.45</v>
      </c>
      <c r="I27" s="23">
        <v>0</v>
      </c>
      <c r="K27" s="21" t="s">
        <v>36</v>
      </c>
      <c r="L27" s="92" t="s">
        <v>37</v>
      </c>
      <c r="M27" s="92"/>
      <c r="N27" s="18">
        <v>70</v>
      </c>
      <c r="O27" s="23">
        <v>5</v>
      </c>
      <c r="P27" s="22">
        <v>6.02</v>
      </c>
      <c r="Q27" s="23">
        <v>40.700000000000003</v>
      </c>
      <c r="R27" s="22">
        <v>242</v>
      </c>
      <c r="S27" s="22">
        <v>0</v>
      </c>
    </row>
    <row r="28" spans="1:19" ht="15">
      <c r="A28" s="18"/>
      <c r="B28" s="93" t="s">
        <v>38</v>
      </c>
      <c r="C28" s="93"/>
      <c r="D28" s="19">
        <v>180</v>
      </c>
      <c r="E28" s="32">
        <v>5.60</v>
      </c>
      <c r="F28" s="32">
        <v>4.70</v>
      </c>
      <c r="G28" s="32">
        <v>15.80</v>
      </c>
      <c r="H28" s="20">
        <v>103.50</v>
      </c>
      <c r="I28" s="32">
        <v>1.32</v>
      </c>
      <c r="K28" s="18"/>
      <c r="L28" s="93" t="s">
        <v>38</v>
      </c>
      <c r="M28" s="93"/>
      <c r="N28" s="19">
        <v>200</v>
      </c>
      <c r="O28" s="69">
        <v>6.20</v>
      </c>
      <c r="P28" s="69">
        <v>5.20</v>
      </c>
      <c r="Q28" s="70">
        <v>17.55</v>
      </c>
      <c r="R28" s="69">
        <v>115</v>
      </c>
      <c r="S28" s="70">
        <v>1.47</v>
      </c>
    </row>
    <row r="29" spans="1:19" ht="15">
      <c r="A29" s="94" t="s">
        <v>39</v>
      </c>
      <c r="B29" s="94"/>
      <c r="C29" s="94"/>
      <c r="D29" s="94"/>
      <c r="E29" s="94"/>
      <c r="F29" s="94"/>
      <c r="G29" s="94"/>
      <c r="H29" s="94"/>
      <c r="I29" s="94"/>
      <c r="K29" s="94" t="s">
        <v>39</v>
      </c>
      <c r="L29" s="94"/>
      <c r="M29" s="94"/>
      <c r="N29" s="94"/>
      <c r="O29" s="94"/>
      <c r="P29" s="94"/>
      <c r="Q29" s="94"/>
      <c r="R29" s="94"/>
      <c r="S29" s="94"/>
    </row>
    <row r="30" spans="1:19" ht="24.75" customHeight="1">
      <c r="A30" s="24" t="s">
        <v>40</v>
      </c>
      <c r="B30" s="92" t="s">
        <v>41</v>
      </c>
      <c r="C30" s="92"/>
      <c r="D30" s="18">
        <v>125</v>
      </c>
      <c r="E30" s="23">
        <v>10.40</v>
      </c>
      <c r="F30" s="23">
        <v>8.40</v>
      </c>
      <c r="G30" s="23">
        <v>18.60</v>
      </c>
      <c r="H30" s="23">
        <v>204.20</v>
      </c>
      <c r="I30" s="23">
        <v>5.50</v>
      </c>
      <c r="K30" s="24" t="s">
        <v>40</v>
      </c>
      <c r="L30" s="92" t="s">
        <v>280</v>
      </c>
      <c r="M30" s="92"/>
      <c r="N30" s="18">
        <v>140</v>
      </c>
      <c r="O30" s="23">
        <v>11.80</v>
      </c>
      <c r="P30" s="23">
        <v>10.199999999999999</v>
      </c>
      <c r="Q30" s="23">
        <v>22.70</v>
      </c>
      <c r="R30" s="23">
        <v>243.50</v>
      </c>
      <c r="S30" s="23">
        <v>6.20</v>
      </c>
    </row>
    <row r="31" spans="1:19" ht="15">
      <c r="A31" s="24">
        <v>45</v>
      </c>
      <c r="B31" s="92" t="s">
        <v>42</v>
      </c>
      <c r="C31" s="92"/>
      <c r="D31" s="18">
        <v>40</v>
      </c>
      <c r="E31" s="23">
        <v>0.50</v>
      </c>
      <c r="F31" s="23">
        <v>3</v>
      </c>
      <c r="G31" s="23">
        <v>3.30</v>
      </c>
      <c r="H31" s="22">
        <v>52.30</v>
      </c>
      <c r="I31" s="23">
        <v>2.90</v>
      </c>
      <c r="K31" s="24" t="s">
        <v>281</v>
      </c>
      <c r="L31" s="92" t="s">
        <v>282</v>
      </c>
      <c r="M31" s="92"/>
      <c r="N31" s="18">
        <v>60</v>
      </c>
      <c r="O31" s="23">
        <v>1.20</v>
      </c>
      <c r="P31" s="23">
        <v>4.80</v>
      </c>
      <c r="Q31" s="23">
        <v>5.20</v>
      </c>
      <c r="R31" s="22">
        <v>80.55</v>
      </c>
      <c r="S31" s="23">
        <v>4.30</v>
      </c>
    </row>
    <row r="32" spans="1:19" ht="15">
      <c r="A32" s="24"/>
      <c r="B32" s="92" t="s">
        <v>22</v>
      </c>
      <c r="C32" s="92"/>
      <c r="D32" s="18">
        <v>20</v>
      </c>
      <c r="E32" s="23">
        <v>1.51</v>
      </c>
      <c r="F32" s="22">
        <v>0.54220000000000002</v>
      </c>
      <c r="G32" s="23">
        <v>9.7200000000000006</v>
      </c>
      <c r="H32" s="22">
        <v>48.64</v>
      </c>
      <c r="I32" s="25"/>
      <c r="K32" s="24"/>
      <c r="L32" s="92" t="s">
        <v>22</v>
      </c>
      <c r="M32" s="92"/>
      <c r="N32" s="18">
        <v>20</v>
      </c>
      <c r="O32" s="23">
        <v>1.51</v>
      </c>
      <c r="P32" s="22">
        <v>0.54220000000000002</v>
      </c>
      <c r="Q32" s="23">
        <v>9.7200000000000006</v>
      </c>
      <c r="R32" s="22">
        <v>48.64</v>
      </c>
      <c r="S32" s="25"/>
    </row>
    <row r="33" spans="1:19" ht="15">
      <c r="A33" s="24"/>
      <c r="B33" s="92" t="s">
        <v>34</v>
      </c>
      <c r="C33" s="92"/>
      <c r="D33" s="18">
        <v>20</v>
      </c>
      <c r="E33" s="23">
        <v>1</v>
      </c>
      <c r="F33" s="22">
        <v>0.36</v>
      </c>
      <c r="G33" s="23">
        <v>9.90</v>
      </c>
      <c r="H33" s="22">
        <v>45.60</v>
      </c>
      <c r="I33" s="25"/>
      <c r="K33" s="24"/>
      <c r="L33" s="92" t="s">
        <v>34</v>
      </c>
      <c r="M33" s="92"/>
      <c r="N33" s="18">
        <v>25</v>
      </c>
      <c r="O33" s="22">
        <v>1.4719899999999999</v>
      </c>
      <c r="P33" s="22">
        <v>0.45</v>
      </c>
      <c r="Q33" s="22">
        <v>13.11</v>
      </c>
      <c r="R33" s="22">
        <v>59.634889999999999</v>
      </c>
      <c r="S33" s="22"/>
    </row>
    <row r="34" spans="1:19" ht="15">
      <c r="A34" s="24">
        <v>393</v>
      </c>
      <c r="B34" s="92" t="s">
        <v>43</v>
      </c>
      <c r="C34" s="92"/>
      <c r="D34" s="33" t="s">
        <v>44</v>
      </c>
      <c r="E34" s="22">
        <v>0.11</v>
      </c>
      <c r="F34" s="25"/>
      <c r="G34" s="23">
        <v>8.1999999999999993</v>
      </c>
      <c r="H34" s="22">
        <v>34.60</v>
      </c>
      <c r="I34" s="23">
        <v>2.2000000000000002</v>
      </c>
      <c r="K34" s="24">
        <v>393</v>
      </c>
      <c r="L34" s="92" t="s">
        <v>43</v>
      </c>
      <c r="M34" s="92"/>
      <c r="N34" s="33" t="s">
        <v>283</v>
      </c>
      <c r="O34" s="22">
        <v>0.15</v>
      </c>
      <c r="P34" s="22">
        <v>0</v>
      </c>
      <c r="Q34" s="22">
        <v>9.50</v>
      </c>
      <c r="R34" s="22">
        <v>40.10</v>
      </c>
      <c r="S34" s="22">
        <v>2.50</v>
      </c>
    </row>
    <row r="35" spans="1:19" ht="24">
      <c r="A35" s="95" t="s">
        <v>45</v>
      </c>
      <c r="B35" s="95"/>
      <c r="C35" s="95"/>
      <c r="D35" s="95"/>
      <c r="E35" s="95" t="s">
        <v>11</v>
      </c>
      <c r="F35" s="95"/>
      <c r="G35" s="95"/>
      <c r="H35" s="91" t="s">
        <v>12</v>
      </c>
      <c r="I35" s="34" t="s">
        <v>13</v>
      </c>
      <c r="K35" s="24"/>
      <c r="L35" s="92" t="s">
        <v>256</v>
      </c>
      <c r="M35" s="92"/>
      <c r="N35" s="18">
        <v>20</v>
      </c>
      <c r="O35" s="22">
        <v>0.02</v>
      </c>
      <c r="P35" s="22">
        <v>0</v>
      </c>
      <c r="Q35" s="22">
        <v>15.60</v>
      </c>
      <c r="R35" s="22">
        <v>64.20</v>
      </c>
      <c r="S35" s="22"/>
    </row>
    <row r="36" spans="1:19" ht="24">
      <c r="A36" s="95"/>
      <c r="B36" s="95"/>
      <c r="C36" s="95"/>
      <c r="D36" s="95"/>
      <c r="E36" s="34" t="s">
        <v>14</v>
      </c>
      <c r="F36" s="34" t="s">
        <v>15</v>
      </c>
      <c r="G36" s="34" t="s">
        <v>16</v>
      </c>
      <c r="H36" s="91"/>
      <c r="I36" s="34" t="s">
        <v>17</v>
      </c>
      <c r="K36" s="95" t="s">
        <v>284</v>
      </c>
      <c r="L36" s="95"/>
      <c r="M36" s="95"/>
      <c r="N36" s="95"/>
      <c r="O36" s="95" t="s">
        <v>11</v>
      </c>
      <c r="P36" s="95"/>
      <c r="Q36" s="95"/>
      <c r="R36" s="91" t="s">
        <v>12</v>
      </c>
      <c r="S36" s="34" t="s">
        <v>13</v>
      </c>
    </row>
    <row r="37" spans="1:19" ht="15">
      <c r="A37" s="95"/>
      <c r="B37" s="95"/>
      <c r="C37" s="95"/>
      <c r="D37" s="95"/>
      <c r="E37" s="35">
        <f>E34+E33+E32+E31+E30+E28+E27+E25+1.6+E24+E23+E22+E21+E20+E19+E17+E15+E14+E13+E12+E11</f>
        <v>53.86</v>
      </c>
      <c r="F37" s="35">
        <f>F34+F33+F32+F31+F30+1.17+F28+F27+F25+1.99+F24+F23+F22+F21+F20+F19+F17+F15+F14+F13+F12+F11</f>
        <v>61.316600000000008</v>
      </c>
      <c r="G37" s="35">
        <f>G34+G33+G32+G31+G30+G28-0.9+G27+G25+G24+G23+G22+G21+G20+G19+G17+G15+G14+G13+G12+G11</f>
        <v>195.85000000000002</v>
      </c>
      <c r="H37" s="36">
        <f>H34+H33+H32+H31+H30+H28+18.9+H27+H25+H24+H23+H22+H21+H20+H19+H17+H15+H14+H13+H12+H11</f>
        <v>1644.35</v>
      </c>
      <c r="I37" s="35">
        <f>I34+I33+I32+I31+I30+I28+I27+I25+I24+I23+I22+I21+I20+I19+I17+I15+I14+I13+I12+I11</f>
        <v>44.59</v>
      </c>
      <c r="K37" s="95"/>
      <c r="L37" s="95"/>
      <c r="M37" s="95"/>
      <c r="N37" s="95"/>
      <c r="O37" s="34" t="s">
        <v>14</v>
      </c>
      <c r="P37" s="34" t="s">
        <v>15</v>
      </c>
      <c r="Q37" s="34" t="s">
        <v>16</v>
      </c>
      <c r="R37" s="91"/>
      <c r="S37" s="34" t="s">
        <v>17</v>
      </c>
    </row>
    <row r="38" spans="11:19" ht="15">
      <c r="K38" s="95"/>
      <c r="L38" s="95"/>
      <c r="M38" s="95"/>
      <c r="N38" s="95"/>
      <c r="O38" s="35">
        <f>O35+O34+O33+O32+O31+O30+O28+O27+O25+O24+O23+O22+O21+O20+O19+O17+O15+O14+O13+O12+O11</f>
        <v>65.913979999999995</v>
      </c>
      <c r="P38" s="35">
        <f>P35+P34+P33+P32+P31+P30+P28+P27+P25+P24+P23+P22+P21+P20+P19+P17+P15+P14+P13+P12+P11</f>
        <v>79.54219999999998</v>
      </c>
      <c r="Q38" s="35">
        <f>Q35+Q34+Q33+Q32+Q31+Q30+Q28+Q27+Q25+Q24+Q23+Q22+Q21+Q20+Q19+Q17+Q15+Q14+Q13+Q12+Q11</f>
        <v>262.46900000000005</v>
      </c>
      <c r="R38" s="35">
        <f>R35+R34+R33+R32+R31+R30+R28+R27+R25+R24+R23+R22+R21+R20+R19+R17+R15+R14+R13+R12+R11</f>
        <v>2114.84978</v>
      </c>
      <c r="S38" s="35">
        <f>S35+S34+S33+S32+S31+S30+S28+S27+S25+S24+S23+S22+S21+S20+S19+S17+S15+S14+S13+S12+S11</f>
        <v>53.20</v>
      </c>
    </row>
  </sheetData>
  <mergeCells count="71">
    <mergeCell ref="B15:C15"/>
    <mergeCell ref="A1:I1"/>
    <mergeCell ref="D5:H5"/>
    <mergeCell ref="A8:A9"/>
    <mergeCell ref="B8:C9"/>
    <mergeCell ref="D8:D9"/>
    <mergeCell ref="E8:G8"/>
    <mergeCell ref="H8:H9"/>
    <mergeCell ref="A10:I10"/>
    <mergeCell ref="B11:C11"/>
    <mergeCell ref="B12:C12"/>
    <mergeCell ref="B13:C13"/>
    <mergeCell ref="B14:C14"/>
    <mergeCell ref="B27:C27"/>
    <mergeCell ref="A16:I16"/>
    <mergeCell ref="B17:C17"/>
    <mergeCell ref="A18:I18"/>
    <mergeCell ref="B19:C19"/>
    <mergeCell ref="B20:C20"/>
    <mergeCell ref="B21:C21"/>
    <mergeCell ref="K1:S1"/>
    <mergeCell ref="N5:R5"/>
    <mergeCell ref="K8:K9"/>
    <mergeCell ref="L8:M9"/>
    <mergeCell ref="N8:N9"/>
    <mergeCell ref="O8:Q8"/>
    <mergeCell ref="R8:R9"/>
    <mergeCell ref="L14:M14"/>
    <mergeCell ref="B34:C34"/>
    <mergeCell ref="A35:D37"/>
    <mergeCell ref="E35:G35"/>
    <mergeCell ref="H35:H36"/>
    <mergeCell ref="B28:C28"/>
    <mergeCell ref="A29:I29"/>
    <mergeCell ref="B30:C30"/>
    <mergeCell ref="B31:C31"/>
    <mergeCell ref="B32:C32"/>
    <mergeCell ref="B33:C33"/>
    <mergeCell ref="B22:C22"/>
    <mergeCell ref="B23:C23"/>
    <mergeCell ref="B24:C24"/>
    <mergeCell ref="B25:C25"/>
    <mergeCell ref="A26:I26"/>
    <mergeCell ref="K10:S10"/>
    <mergeCell ref="L11:M11"/>
    <mergeCell ref="L12:M12"/>
    <mergeCell ref="L13:M13"/>
    <mergeCell ref="K26:S26"/>
    <mergeCell ref="L15:M15"/>
    <mergeCell ref="K16:S16"/>
    <mergeCell ref="L17:M17"/>
    <mergeCell ref="K18:S18"/>
    <mergeCell ref="L19:M19"/>
    <mergeCell ref="L20:M20"/>
    <mergeCell ref="L21:M21"/>
    <mergeCell ref="L22:M22"/>
    <mergeCell ref="L23:M23"/>
    <mergeCell ref="L24:M24"/>
    <mergeCell ref="L25:M25"/>
    <mergeCell ref="R36:R37"/>
    <mergeCell ref="L27:M27"/>
    <mergeCell ref="L28:M28"/>
    <mergeCell ref="K29:S29"/>
    <mergeCell ref="L30:M30"/>
    <mergeCell ref="L31:M31"/>
    <mergeCell ref="L32:M32"/>
    <mergeCell ref="L33:M33"/>
    <mergeCell ref="L34:M34"/>
    <mergeCell ref="L35:M35"/>
    <mergeCell ref="K36:N38"/>
    <mergeCell ref="O36:Q36"/>
  </mergeCells>
  <pageMargins left="0.7" right="0.7" top="0.75" bottom="0.75" header="0.3" footer="0.3"/>
  <pageSetup orientation="portrait" paperSize="9" scale="5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9"/>
  <sheetViews>
    <sheetView workbookViewId="0" topLeftCell="A3">
      <selection pane="topLeft" activeCell="K1" sqref="K1:S40"/>
    </sheetView>
  </sheetViews>
  <sheetFormatPr defaultRowHeight="15"/>
  <sheetData>
    <row r="1" spans="1:19" ht="15">
      <c r="A1" s="110" t="s">
        <v>177</v>
      </c>
      <c r="B1" s="110"/>
      <c r="C1" s="110"/>
      <c r="D1" s="110"/>
      <c r="E1" s="110"/>
      <c r="F1" s="110"/>
      <c r="G1" s="110"/>
      <c r="H1" s="110"/>
      <c r="I1" s="110"/>
      <c r="K1" s="109" t="s">
        <v>312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10</v>
      </c>
      <c r="B3" s="37" t="s">
        <v>1</v>
      </c>
      <c r="C3" s="38">
        <v>5</v>
      </c>
      <c r="D3" s="2"/>
      <c r="E3" s="2"/>
      <c r="F3" s="2"/>
      <c r="G3" s="2"/>
      <c r="H3" s="3"/>
      <c r="I3" s="4"/>
      <c r="K3" s="1">
        <v>10</v>
      </c>
      <c r="L3" s="37" t="s">
        <v>1</v>
      </c>
      <c r="M3" s="38">
        <v>5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2</v>
      </c>
      <c r="D4" s="2"/>
      <c r="E4" s="2"/>
      <c r="F4" s="2"/>
      <c r="G4" s="2"/>
      <c r="H4" s="3"/>
      <c r="I4" s="4"/>
      <c r="K4" s="1"/>
      <c r="L4" s="37" t="s">
        <v>2</v>
      </c>
      <c r="M4" s="38">
        <v>2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2" t="s">
        <v>276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 customHeight="1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37.5" customHeight="1">
      <c r="A11" s="30" t="s">
        <v>48</v>
      </c>
      <c r="B11" s="108" t="s">
        <v>178</v>
      </c>
      <c r="C11" s="108"/>
      <c r="D11" s="27">
        <v>150</v>
      </c>
      <c r="E11" s="28">
        <v>3.80</v>
      </c>
      <c r="F11" s="28">
        <v>7.20</v>
      </c>
      <c r="G11" s="28">
        <v>19.40</v>
      </c>
      <c r="H11" s="29">
        <v>203</v>
      </c>
      <c r="I11" s="28">
        <v>1.50</v>
      </c>
      <c r="K11" s="30" t="s">
        <v>48</v>
      </c>
      <c r="L11" s="108" t="s">
        <v>313</v>
      </c>
      <c r="M11" s="108"/>
      <c r="N11" s="27">
        <v>200</v>
      </c>
      <c r="O11" s="28">
        <v>5.0999999999999996</v>
      </c>
      <c r="P11" s="28">
        <v>9.8439999999999994</v>
      </c>
      <c r="Q11" s="28">
        <v>26</v>
      </c>
      <c r="R11" s="28">
        <v>275.80</v>
      </c>
      <c r="S11" s="29">
        <v>2</v>
      </c>
    </row>
    <row r="12" spans="1:19" ht="15" customHeight="1">
      <c r="A12" s="21"/>
      <c r="B12" s="92" t="s">
        <v>50</v>
      </c>
      <c r="C12" s="92"/>
      <c r="D12" s="18">
        <v>10</v>
      </c>
      <c r="E12" s="23">
        <v>2.60</v>
      </c>
      <c r="F12" s="23">
        <v>2.10</v>
      </c>
      <c r="G12" s="25">
        <v>3.20</v>
      </c>
      <c r="H12" s="22">
        <v>40</v>
      </c>
      <c r="I12" s="22">
        <v>0.06</v>
      </c>
      <c r="K12" s="21"/>
      <c r="L12" s="92" t="s">
        <v>50</v>
      </c>
      <c r="M12" s="92"/>
      <c r="N12" s="18">
        <v>15</v>
      </c>
      <c r="O12" s="23">
        <v>3.80</v>
      </c>
      <c r="P12" s="23">
        <v>3.90</v>
      </c>
      <c r="Q12" s="25">
        <v>4.80</v>
      </c>
      <c r="R12" s="22">
        <v>60</v>
      </c>
      <c r="S12" s="23">
        <v>0.10</v>
      </c>
    </row>
    <row r="13" spans="1:19" ht="15" customHeight="1">
      <c r="A13" s="18"/>
      <c r="B13" s="93" t="s">
        <v>51</v>
      </c>
      <c r="C13" s="93"/>
      <c r="D13" s="19">
        <v>5</v>
      </c>
      <c r="E13" s="20">
        <v>0.05</v>
      </c>
      <c r="F13" s="20">
        <v>3.93</v>
      </c>
      <c r="G13" s="20">
        <v>0.05</v>
      </c>
      <c r="H13" s="20">
        <v>35.43</v>
      </c>
      <c r="I13" s="22"/>
      <c r="K13" s="18"/>
      <c r="L13" s="93" t="s">
        <v>51</v>
      </c>
      <c r="M13" s="93"/>
      <c r="N13" s="19">
        <v>7</v>
      </c>
      <c r="O13" s="20">
        <v>0.070000000000000007</v>
      </c>
      <c r="P13" s="32">
        <v>5.46</v>
      </c>
      <c r="Q13" s="20">
        <v>0.070000000000000007</v>
      </c>
      <c r="R13" s="20">
        <v>49.63</v>
      </c>
      <c r="S13" s="25"/>
    </row>
    <row r="14" spans="1:19" ht="30.75" customHeight="1">
      <c r="A14" s="24"/>
      <c r="B14" s="92" t="s">
        <v>22</v>
      </c>
      <c r="C14" s="92"/>
      <c r="D14" s="18">
        <v>20</v>
      </c>
      <c r="E14" s="23">
        <v>1.51</v>
      </c>
      <c r="F14" s="22">
        <v>0.54220000000000002</v>
      </c>
      <c r="G14" s="23">
        <v>9.7200000000000006</v>
      </c>
      <c r="H14" s="22">
        <v>48.64</v>
      </c>
      <c r="I14" s="25"/>
      <c r="K14" s="24"/>
      <c r="L14" s="92" t="s">
        <v>22</v>
      </c>
      <c r="M14" s="92"/>
      <c r="N14" s="18">
        <v>30</v>
      </c>
      <c r="O14" s="23">
        <v>2.94</v>
      </c>
      <c r="P14" s="22">
        <v>1.01</v>
      </c>
      <c r="Q14" s="22">
        <v>15.60</v>
      </c>
      <c r="R14" s="22">
        <v>79.099999999999994</v>
      </c>
      <c r="S14" s="22"/>
    </row>
    <row r="15" spans="1:19" ht="15" customHeight="1">
      <c r="A15" s="24">
        <v>395</v>
      </c>
      <c r="B15" s="92" t="s">
        <v>354</v>
      </c>
      <c r="C15" s="92"/>
      <c r="D15" s="18">
        <v>150</v>
      </c>
      <c r="E15" s="23">
        <v>2.2000000000000002</v>
      </c>
      <c r="F15" s="23">
        <v>2.40</v>
      </c>
      <c r="G15" s="18">
        <v>14.20</v>
      </c>
      <c r="H15" s="23">
        <v>87.50</v>
      </c>
      <c r="I15" s="23">
        <v>1.40</v>
      </c>
      <c r="K15" s="30">
        <v>395</v>
      </c>
      <c r="L15" s="108" t="s">
        <v>355</v>
      </c>
      <c r="M15" s="108"/>
      <c r="N15" s="27">
        <v>180</v>
      </c>
      <c r="O15" s="28">
        <v>2.64</v>
      </c>
      <c r="P15" s="28">
        <v>2.83</v>
      </c>
      <c r="Q15" s="28">
        <v>16.82</v>
      </c>
      <c r="R15" s="29">
        <v>107.50</v>
      </c>
      <c r="S15" s="29">
        <v>1.70</v>
      </c>
    </row>
    <row r="16" spans="1:19" ht="15">
      <c r="A16" s="94" t="s">
        <v>24</v>
      </c>
      <c r="B16" s="94"/>
      <c r="C16" s="94"/>
      <c r="D16" s="94"/>
      <c r="E16" s="94"/>
      <c r="F16" s="94"/>
      <c r="G16" s="94"/>
      <c r="H16" s="94"/>
      <c r="I16" s="94"/>
      <c r="K16" s="24"/>
      <c r="L16" s="92" t="s">
        <v>108</v>
      </c>
      <c r="M16" s="92"/>
      <c r="N16" s="18">
        <v>50</v>
      </c>
      <c r="O16" s="22">
        <v>0.33</v>
      </c>
      <c r="P16" s="47">
        <v>0.0050000000000000001</v>
      </c>
      <c r="Q16" s="22">
        <v>4.0999999999999996</v>
      </c>
      <c r="R16" s="22">
        <v>23.60</v>
      </c>
      <c r="S16" s="22">
        <v>30</v>
      </c>
    </row>
    <row r="17" spans="1:19" ht="15">
      <c r="A17" s="126"/>
      <c r="B17" s="130"/>
      <c r="C17" s="130"/>
      <c r="D17" s="130"/>
      <c r="E17" s="130"/>
      <c r="F17" s="130"/>
      <c r="G17" s="130"/>
      <c r="H17" s="130"/>
      <c r="I17" s="127"/>
      <c r="K17" s="84" t="s">
        <v>24</v>
      </c>
      <c r="L17" s="126"/>
      <c r="M17" s="130"/>
      <c r="N17" s="130"/>
      <c r="O17" s="130"/>
      <c r="P17" s="130"/>
      <c r="Q17" s="130"/>
      <c r="R17" s="130"/>
      <c r="S17" s="127"/>
    </row>
    <row r="18" spans="1:19" ht="17.25" customHeight="1">
      <c r="A18" s="22" t="s">
        <v>25</v>
      </c>
      <c r="B18" s="92" t="s">
        <v>179</v>
      </c>
      <c r="C18" s="92"/>
      <c r="D18" s="18">
        <v>100</v>
      </c>
      <c r="E18" s="23">
        <v>0.40</v>
      </c>
      <c r="F18" s="23">
        <v>0.10</v>
      </c>
      <c r="G18" s="23">
        <v>10.10</v>
      </c>
      <c r="H18" s="22">
        <v>43</v>
      </c>
      <c r="I18" s="18">
        <v>2</v>
      </c>
      <c r="K18" s="22" t="s">
        <v>25</v>
      </c>
      <c r="L18" s="134" t="s">
        <v>179</v>
      </c>
      <c r="M18" s="135"/>
      <c r="N18" s="18">
        <v>100</v>
      </c>
      <c r="O18" s="23">
        <v>0.40</v>
      </c>
      <c r="P18" s="23">
        <v>0.10</v>
      </c>
      <c r="Q18" s="23">
        <v>10.10</v>
      </c>
      <c r="R18" s="22">
        <v>43</v>
      </c>
      <c r="S18" s="18">
        <v>2</v>
      </c>
    </row>
    <row r="19" spans="1:19" ht="15" customHeight="1">
      <c r="A19" s="94" t="s">
        <v>27</v>
      </c>
      <c r="B19" s="94"/>
      <c r="C19" s="94"/>
      <c r="D19" s="94"/>
      <c r="E19" s="94"/>
      <c r="F19" s="94"/>
      <c r="G19" s="94"/>
      <c r="H19" s="94"/>
      <c r="I19" s="94"/>
      <c r="K19" s="84" t="s">
        <v>27</v>
      </c>
      <c r="L19" s="126"/>
      <c r="M19" s="130"/>
      <c r="N19" s="130"/>
      <c r="O19" s="130"/>
      <c r="P19" s="130"/>
      <c r="Q19" s="130"/>
      <c r="R19" s="130"/>
      <c r="S19" s="127"/>
    </row>
    <row r="20" spans="1:19" ht="33" customHeight="1">
      <c r="A20" s="30">
        <v>36</v>
      </c>
      <c r="B20" s="108" t="s">
        <v>180</v>
      </c>
      <c r="C20" s="108"/>
      <c r="D20" s="27">
        <v>40</v>
      </c>
      <c r="E20" s="28">
        <v>0.70</v>
      </c>
      <c r="F20" s="28">
        <v>2.2999999999999998</v>
      </c>
      <c r="G20" s="28">
        <v>8.10</v>
      </c>
      <c r="H20" s="28">
        <v>53.50</v>
      </c>
      <c r="I20" s="28">
        <v>3.20</v>
      </c>
      <c r="K20" s="30">
        <v>36</v>
      </c>
      <c r="L20" s="101" t="s">
        <v>180</v>
      </c>
      <c r="M20" s="102"/>
      <c r="N20" s="27">
        <v>60</v>
      </c>
      <c r="O20" s="28">
        <v>1.1000000000000001</v>
      </c>
      <c r="P20" s="28">
        <v>3.50</v>
      </c>
      <c r="Q20" s="28">
        <v>12.20</v>
      </c>
      <c r="R20" s="28">
        <v>80.30</v>
      </c>
      <c r="S20" s="28">
        <v>4.80</v>
      </c>
    </row>
    <row r="21" spans="1:19" ht="39" customHeight="1">
      <c r="A21" s="24" t="s">
        <v>181</v>
      </c>
      <c r="B21" s="92" t="s">
        <v>182</v>
      </c>
      <c r="C21" s="92"/>
      <c r="D21" s="18">
        <v>165</v>
      </c>
      <c r="E21" s="22">
        <v>2.93</v>
      </c>
      <c r="F21" s="22">
        <v>5.96</v>
      </c>
      <c r="G21" s="22">
        <v>4.13</v>
      </c>
      <c r="H21" s="22">
        <v>93.68</v>
      </c>
      <c r="I21" s="22">
        <v>6</v>
      </c>
      <c r="K21" s="30" t="s">
        <v>181</v>
      </c>
      <c r="L21" s="101" t="s">
        <v>314</v>
      </c>
      <c r="M21" s="102"/>
      <c r="N21" s="27">
        <v>200</v>
      </c>
      <c r="O21" s="28">
        <v>3.60</v>
      </c>
      <c r="P21" s="28">
        <v>7.30</v>
      </c>
      <c r="Q21" s="27">
        <v>5</v>
      </c>
      <c r="R21" s="28">
        <v>113.64</v>
      </c>
      <c r="S21" s="29">
        <v>7.30</v>
      </c>
    </row>
    <row r="22" spans="1:19" ht="25.5" customHeight="1">
      <c r="A22" s="24">
        <v>261</v>
      </c>
      <c r="B22" s="92" t="s">
        <v>31</v>
      </c>
      <c r="C22" s="92"/>
      <c r="D22" s="18">
        <v>65</v>
      </c>
      <c r="E22" s="23">
        <v>4.84</v>
      </c>
      <c r="F22" s="23">
        <v>5.0999999999999996</v>
      </c>
      <c r="G22" s="22">
        <v>6.80</v>
      </c>
      <c r="H22" s="23">
        <v>92.50</v>
      </c>
      <c r="I22" s="23">
        <v>0.60</v>
      </c>
      <c r="K22" s="24">
        <v>261</v>
      </c>
      <c r="L22" s="101" t="s">
        <v>279</v>
      </c>
      <c r="M22" s="102"/>
      <c r="N22" s="18">
        <v>80</v>
      </c>
      <c r="O22" s="23">
        <v>5.90</v>
      </c>
      <c r="P22" s="23">
        <v>6.30</v>
      </c>
      <c r="Q22" s="22">
        <v>8.36</v>
      </c>
      <c r="R22" s="22">
        <v>113.84</v>
      </c>
      <c r="S22" s="22">
        <v>0.73</v>
      </c>
    </row>
    <row r="23" spans="1:19" ht="19.5" customHeight="1">
      <c r="A23" s="25">
        <v>315</v>
      </c>
      <c r="B23" s="92" t="s">
        <v>118</v>
      </c>
      <c r="C23" s="92"/>
      <c r="D23" s="18">
        <v>100</v>
      </c>
      <c r="E23" s="23">
        <v>2.2999999999999998</v>
      </c>
      <c r="F23" s="23">
        <v>4.9000000000000004</v>
      </c>
      <c r="G23" s="23">
        <v>15.50</v>
      </c>
      <c r="H23" s="22">
        <v>146.10</v>
      </c>
      <c r="I23" s="25"/>
      <c r="K23" s="25">
        <v>315</v>
      </c>
      <c r="L23" s="101" t="s">
        <v>118</v>
      </c>
      <c r="M23" s="102"/>
      <c r="N23" s="18">
        <v>110</v>
      </c>
      <c r="O23" s="22">
        <v>2.5299999999999998</v>
      </c>
      <c r="P23" s="22">
        <v>5.39</v>
      </c>
      <c r="Q23" s="23">
        <v>17.10</v>
      </c>
      <c r="R23" s="22">
        <v>160.71</v>
      </c>
      <c r="S23" s="22"/>
    </row>
    <row r="24" spans="1:19" ht="42.75" customHeight="1">
      <c r="A24" s="30">
        <v>376</v>
      </c>
      <c r="B24" s="92" t="s">
        <v>130</v>
      </c>
      <c r="C24" s="92"/>
      <c r="D24" s="27">
        <v>150</v>
      </c>
      <c r="E24" s="28">
        <v>0.50</v>
      </c>
      <c r="F24" s="28">
        <v>0.10</v>
      </c>
      <c r="G24" s="28">
        <v>19.90</v>
      </c>
      <c r="H24" s="29">
        <v>84.20</v>
      </c>
      <c r="I24" s="28">
        <v>5.50</v>
      </c>
      <c r="K24" s="30">
        <v>376</v>
      </c>
      <c r="L24" s="101" t="s">
        <v>130</v>
      </c>
      <c r="M24" s="102"/>
      <c r="N24" s="27">
        <v>180</v>
      </c>
      <c r="O24" s="28">
        <v>0.74</v>
      </c>
      <c r="P24" s="28">
        <v>0.20</v>
      </c>
      <c r="Q24" s="28">
        <v>25.10</v>
      </c>
      <c r="R24" s="29">
        <v>106.50</v>
      </c>
      <c r="S24" s="29">
        <v>6.60</v>
      </c>
    </row>
    <row r="25" spans="1:19" ht="27.75" customHeight="1">
      <c r="A25" s="24"/>
      <c r="B25" s="92" t="s">
        <v>22</v>
      </c>
      <c r="C25" s="92"/>
      <c r="D25" s="18">
        <v>20</v>
      </c>
      <c r="E25" s="23">
        <v>1.51</v>
      </c>
      <c r="F25" s="22">
        <v>0.54220000000000002</v>
      </c>
      <c r="G25" s="23">
        <v>9.7200000000000006</v>
      </c>
      <c r="H25" s="22">
        <v>48.64</v>
      </c>
      <c r="I25" s="25"/>
      <c r="K25" s="24"/>
      <c r="L25" s="101" t="s">
        <v>22</v>
      </c>
      <c r="M25" s="102"/>
      <c r="N25" s="18">
        <v>30</v>
      </c>
      <c r="O25" s="23">
        <v>2.94</v>
      </c>
      <c r="P25" s="22">
        <v>1.01</v>
      </c>
      <c r="Q25" s="22">
        <v>15.60</v>
      </c>
      <c r="R25" s="22">
        <v>79.099999999999994</v>
      </c>
      <c r="S25" s="22"/>
    </row>
    <row r="26" spans="1:19" ht="24.75" customHeight="1">
      <c r="A26" s="24"/>
      <c r="B26" s="92" t="s">
        <v>34</v>
      </c>
      <c r="C26" s="92"/>
      <c r="D26" s="18">
        <v>20</v>
      </c>
      <c r="E26" s="23">
        <v>1</v>
      </c>
      <c r="F26" s="22">
        <v>0.36</v>
      </c>
      <c r="G26" s="23">
        <v>9.90</v>
      </c>
      <c r="H26" s="22">
        <v>45.60</v>
      </c>
      <c r="I26" s="25"/>
      <c r="K26" s="24"/>
      <c r="L26" s="101" t="s">
        <v>34</v>
      </c>
      <c r="M26" s="102"/>
      <c r="N26" s="18">
        <v>25</v>
      </c>
      <c r="O26" s="22">
        <v>1.4719899999999999</v>
      </c>
      <c r="P26" s="22">
        <v>0.45</v>
      </c>
      <c r="Q26" s="22">
        <v>13.11</v>
      </c>
      <c r="R26" s="22">
        <v>59.634889999999999</v>
      </c>
      <c r="S26" s="22"/>
    </row>
    <row r="27" spans="1:19" ht="15" customHeight="1">
      <c r="A27" s="94" t="s">
        <v>35</v>
      </c>
      <c r="B27" s="94"/>
      <c r="C27" s="94"/>
      <c r="D27" s="94"/>
      <c r="E27" s="94"/>
      <c r="F27" s="94"/>
      <c r="G27" s="94"/>
      <c r="H27" s="94"/>
      <c r="I27" s="94"/>
      <c r="K27" s="84" t="s">
        <v>35</v>
      </c>
      <c r="L27" s="126"/>
      <c r="M27" s="130"/>
      <c r="N27" s="130"/>
      <c r="O27" s="130"/>
      <c r="P27" s="130"/>
      <c r="Q27" s="130"/>
      <c r="R27" s="130"/>
      <c r="S27" s="127"/>
    </row>
    <row r="28" spans="1:19" ht="29.25" customHeight="1">
      <c r="A28" s="30">
        <v>738</v>
      </c>
      <c r="B28" s="92" t="s">
        <v>183</v>
      </c>
      <c r="C28" s="92"/>
      <c r="D28" s="27">
        <v>60</v>
      </c>
      <c r="E28" s="28">
        <v>3.40</v>
      </c>
      <c r="F28" s="28">
        <v>2.60</v>
      </c>
      <c r="G28" s="28">
        <v>27.50</v>
      </c>
      <c r="H28" s="29">
        <v>155</v>
      </c>
      <c r="I28" s="28">
        <v>2.2000000000000002</v>
      </c>
      <c r="K28" s="30">
        <v>738</v>
      </c>
      <c r="L28" s="101" t="s">
        <v>315</v>
      </c>
      <c r="M28" s="102"/>
      <c r="N28" s="27">
        <v>70</v>
      </c>
      <c r="O28" s="28">
        <v>3.90</v>
      </c>
      <c r="P28" s="28">
        <v>3.10</v>
      </c>
      <c r="Q28" s="28">
        <v>32.10</v>
      </c>
      <c r="R28" s="29">
        <v>181.30</v>
      </c>
      <c r="S28" s="28">
        <v>2.60</v>
      </c>
    </row>
    <row r="29" spans="1:19" ht="15" customHeight="1">
      <c r="A29" s="26"/>
      <c r="B29" s="114" t="s">
        <v>80</v>
      </c>
      <c r="C29" s="114"/>
      <c r="D29" s="46">
        <v>180</v>
      </c>
      <c r="E29" s="49">
        <v>4.30</v>
      </c>
      <c r="F29" s="49">
        <v>3.70</v>
      </c>
      <c r="G29" s="49">
        <v>15.20</v>
      </c>
      <c r="H29" s="50">
        <v>113</v>
      </c>
      <c r="I29" s="49">
        <v>1.30</v>
      </c>
      <c r="K29" s="22"/>
      <c r="L29" s="112" t="s">
        <v>80</v>
      </c>
      <c r="M29" s="113"/>
      <c r="N29" s="19">
        <v>200</v>
      </c>
      <c r="O29" s="32">
        <v>5.80</v>
      </c>
      <c r="P29" s="32">
        <v>5</v>
      </c>
      <c r="Q29" s="32">
        <v>22</v>
      </c>
      <c r="R29" s="32">
        <v>15</v>
      </c>
      <c r="S29" s="22"/>
    </row>
    <row r="30" spans="1:19" ht="15" customHeight="1">
      <c r="A30" s="94" t="s">
        <v>39</v>
      </c>
      <c r="B30" s="94"/>
      <c r="C30" s="94"/>
      <c r="D30" s="94"/>
      <c r="E30" s="94"/>
      <c r="F30" s="94"/>
      <c r="G30" s="94"/>
      <c r="H30" s="94"/>
      <c r="I30" s="94"/>
      <c r="K30" s="84" t="s">
        <v>39</v>
      </c>
      <c r="L30" s="126"/>
      <c r="M30" s="127"/>
      <c r="N30" s="84"/>
      <c r="O30" s="84"/>
      <c r="P30" s="84"/>
      <c r="Q30" s="84"/>
      <c r="R30" s="84"/>
      <c r="S30" s="84"/>
    </row>
    <row r="31" spans="1:19" ht="39.75" customHeight="1">
      <c r="A31" s="55" t="s">
        <v>184</v>
      </c>
      <c r="B31" s="108" t="s">
        <v>185</v>
      </c>
      <c r="C31" s="108"/>
      <c r="D31" s="27">
        <v>160</v>
      </c>
      <c r="E31" s="28">
        <v>8.10</v>
      </c>
      <c r="F31" s="28">
        <v>17.80</v>
      </c>
      <c r="G31" s="28">
        <v>9.10</v>
      </c>
      <c r="H31" s="29">
        <v>228</v>
      </c>
      <c r="I31" s="29">
        <v>4</v>
      </c>
      <c r="K31" s="21" t="s">
        <v>184</v>
      </c>
      <c r="L31" s="112" t="s">
        <v>316</v>
      </c>
      <c r="M31" s="113"/>
      <c r="N31" s="19">
        <v>200</v>
      </c>
      <c r="O31" s="22">
        <v>9.8000000000000007</v>
      </c>
      <c r="P31" s="22">
        <v>20.81</v>
      </c>
      <c r="Q31" s="22">
        <v>11.40</v>
      </c>
      <c r="R31" s="22">
        <v>299.45</v>
      </c>
      <c r="S31" s="22">
        <v>5</v>
      </c>
    </row>
    <row r="32" spans="1:19" ht="26.25" customHeight="1">
      <c r="A32" s="30"/>
      <c r="B32" s="108" t="s">
        <v>363</v>
      </c>
      <c r="C32" s="108"/>
      <c r="D32" s="27">
        <v>20</v>
      </c>
      <c r="E32" s="28">
        <v>0.16</v>
      </c>
      <c r="F32" s="29">
        <v>0.02</v>
      </c>
      <c r="G32" s="28">
        <v>0.80</v>
      </c>
      <c r="H32" s="29">
        <v>3.50</v>
      </c>
      <c r="I32" s="28">
        <v>2</v>
      </c>
      <c r="K32" s="24"/>
      <c r="L32" s="101" t="s">
        <v>363</v>
      </c>
      <c r="M32" s="102"/>
      <c r="N32" s="18">
        <v>25</v>
      </c>
      <c r="O32" s="22">
        <v>0.25</v>
      </c>
      <c r="P32" s="22">
        <v>0.025000000000000001</v>
      </c>
      <c r="Q32" s="22">
        <v>0.62</v>
      </c>
      <c r="R32" s="22">
        <v>3.50</v>
      </c>
      <c r="S32" s="22">
        <v>2.50</v>
      </c>
    </row>
    <row r="33" spans="1:19" ht="15" customHeight="1">
      <c r="A33" s="30"/>
      <c r="B33" s="136" t="s">
        <v>23</v>
      </c>
      <c r="C33" s="136"/>
      <c r="D33" s="46">
        <v>110</v>
      </c>
      <c r="E33" s="79">
        <v>0.40</v>
      </c>
      <c r="F33" s="72">
        <v>0.50</v>
      </c>
      <c r="G33" s="79">
        <v>11.80</v>
      </c>
      <c r="H33" s="72">
        <v>56.40</v>
      </c>
      <c r="I33" s="79">
        <v>6</v>
      </c>
      <c r="K33" s="24"/>
      <c r="L33" s="112" t="s">
        <v>23</v>
      </c>
      <c r="M33" s="113"/>
      <c r="N33" s="19">
        <v>110</v>
      </c>
      <c r="O33" s="70">
        <v>0.40</v>
      </c>
      <c r="P33" s="70">
        <v>0.50</v>
      </c>
      <c r="Q33" s="70">
        <v>11.80</v>
      </c>
      <c r="R33" s="70">
        <v>56.40</v>
      </c>
      <c r="S33" s="70">
        <v>6</v>
      </c>
    </row>
    <row r="34" spans="1:19" ht="25.5" customHeight="1">
      <c r="A34" s="30"/>
      <c r="B34" s="92" t="s">
        <v>34</v>
      </c>
      <c r="C34" s="92"/>
      <c r="D34" s="18">
        <v>20</v>
      </c>
      <c r="E34" s="23">
        <v>1</v>
      </c>
      <c r="F34" s="22">
        <v>0.36</v>
      </c>
      <c r="G34" s="23">
        <v>9.90</v>
      </c>
      <c r="H34" s="22">
        <v>45.60</v>
      </c>
      <c r="I34" s="25"/>
      <c r="K34" s="24"/>
      <c r="L34" s="101" t="s">
        <v>34</v>
      </c>
      <c r="M34" s="102"/>
      <c r="N34" s="18">
        <v>25</v>
      </c>
      <c r="O34" s="22">
        <v>1.4719899999999999</v>
      </c>
      <c r="P34" s="22">
        <v>0.45</v>
      </c>
      <c r="Q34" s="22">
        <v>13.11</v>
      </c>
      <c r="R34" s="22">
        <v>59.634889999999999</v>
      </c>
      <c r="S34" s="22"/>
    </row>
    <row r="35" spans="1:19" ht="27.75" customHeight="1">
      <c r="A35" s="24"/>
      <c r="B35" s="92" t="s">
        <v>53</v>
      </c>
      <c r="C35" s="92"/>
      <c r="D35" s="18">
        <v>20</v>
      </c>
      <c r="E35" s="23">
        <v>1.51</v>
      </c>
      <c r="F35" s="22">
        <v>0.54220000000000002</v>
      </c>
      <c r="G35" s="23">
        <v>9.7200000000000006</v>
      </c>
      <c r="H35" s="22">
        <v>48.64</v>
      </c>
      <c r="I35" s="25"/>
      <c r="K35" s="24"/>
      <c r="L35" s="101" t="s">
        <v>22</v>
      </c>
      <c r="M35" s="102"/>
      <c r="N35" s="18">
        <v>20</v>
      </c>
      <c r="O35" s="23">
        <v>1.51</v>
      </c>
      <c r="P35" s="22">
        <v>0.54220000000000002</v>
      </c>
      <c r="Q35" s="23">
        <v>9.7200000000000006</v>
      </c>
      <c r="R35" s="22">
        <v>48.64</v>
      </c>
      <c r="S35" s="25"/>
    </row>
    <row r="36" spans="1:19" ht="33" customHeight="1">
      <c r="A36" s="24">
        <v>394</v>
      </c>
      <c r="B36" s="92" t="s">
        <v>69</v>
      </c>
      <c r="C36" s="92"/>
      <c r="D36" s="18">
        <v>150</v>
      </c>
      <c r="E36" s="23">
        <v>1.1000000000000001</v>
      </c>
      <c r="F36" s="23">
        <v>1.20</v>
      </c>
      <c r="G36" s="23">
        <v>9.3000000000000007</v>
      </c>
      <c r="H36" s="22">
        <v>53.20</v>
      </c>
      <c r="I36" s="23">
        <v>0.50</v>
      </c>
      <c r="K36" s="24">
        <v>394</v>
      </c>
      <c r="L36" s="101" t="s">
        <v>69</v>
      </c>
      <c r="M36" s="102"/>
      <c r="N36" s="18">
        <v>180</v>
      </c>
      <c r="O36" s="23">
        <v>1.50</v>
      </c>
      <c r="P36" s="23">
        <v>1.70</v>
      </c>
      <c r="Q36" s="23">
        <v>12.10</v>
      </c>
      <c r="R36" s="23">
        <v>65.50</v>
      </c>
      <c r="S36" s="22">
        <v>0.56000000000000005</v>
      </c>
    </row>
    <row r="37" spans="1:19" ht="24" customHeight="1">
      <c r="A37" s="95" t="s">
        <v>187</v>
      </c>
      <c r="B37" s="95"/>
      <c r="C37" s="95"/>
      <c r="D37" s="95"/>
      <c r="E37" s="95" t="s">
        <v>11</v>
      </c>
      <c r="F37" s="95"/>
      <c r="G37" s="95"/>
      <c r="H37" s="91" t="s">
        <v>12</v>
      </c>
      <c r="I37" s="34" t="s">
        <v>13</v>
      </c>
      <c r="K37" s="117" t="s">
        <v>317</v>
      </c>
      <c r="L37" s="118"/>
      <c r="M37" s="118"/>
      <c r="N37" s="119"/>
      <c r="O37" s="85" t="s">
        <v>11</v>
      </c>
      <c r="P37" s="85"/>
      <c r="Q37" s="85"/>
      <c r="R37" s="86" t="s">
        <v>12</v>
      </c>
      <c r="S37" s="85" t="s">
        <v>13</v>
      </c>
    </row>
    <row r="38" spans="1:19" ht="24" customHeight="1">
      <c r="A38" s="95"/>
      <c r="B38" s="95"/>
      <c r="C38" s="95"/>
      <c r="D38" s="95"/>
      <c r="E38" s="34" t="s">
        <v>14</v>
      </c>
      <c r="F38" s="34" t="s">
        <v>15</v>
      </c>
      <c r="G38" s="34" t="s">
        <v>16</v>
      </c>
      <c r="H38" s="91"/>
      <c r="I38" s="34" t="s">
        <v>17</v>
      </c>
      <c r="K38" s="120"/>
      <c r="L38" s="121"/>
      <c r="M38" s="121"/>
      <c r="N38" s="122"/>
      <c r="O38" s="85" t="s">
        <v>14</v>
      </c>
      <c r="P38" s="85" t="s">
        <v>15</v>
      </c>
      <c r="Q38" s="85" t="s">
        <v>16</v>
      </c>
      <c r="R38" s="86"/>
      <c r="S38" s="85" t="s">
        <v>17</v>
      </c>
    </row>
    <row r="39" spans="1:19" ht="15">
      <c r="A39" s="95"/>
      <c r="B39" s="95"/>
      <c r="C39" s="95"/>
      <c r="D39" s="95"/>
      <c r="E39" s="35">
        <f>E36+E35+E34+E32+E31+E29+E28+E26+E25+E24+E23+E22+E21+E20+E18+E15+E14+E13+E12+E11+E33</f>
        <v>44.31</v>
      </c>
      <c r="F39" s="35">
        <f>F36+F35+F34+F32+F31+F29+F28+F26+F25+F24+F23+F22+F21+F20+F18+F15+F14+F13+F12+F11+F33</f>
        <v>62.256600000000006</v>
      </c>
      <c r="G39" s="35">
        <f>G36+G35+G34+G32+G31+G29+G28+G26+G25+G24+G23+G22+G21+G20+G18+G15+G14+G13+G12+G11+G33</f>
        <v>224.04</v>
      </c>
      <c r="H39" s="35">
        <f>H36+H35+H34+H32+H31+H29+H28+H26+H25+H24+H23+H22+H21+H20+H18+H15+H14+H13+H12+H11+H33</f>
        <v>1725.1300000000003</v>
      </c>
      <c r="I39" s="35">
        <f>I36+I35+I34+I32+I31+I29+I28+I26+I25+I24+I23+I22+I21+I20+I18+I15+I14+I13+I12+I11+I33</f>
        <v>36.26</v>
      </c>
      <c r="K39" s="123"/>
      <c r="L39" s="124"/>
      <c r="M39" s="124"/>
      <c r="N39" s="125"/>
      <c r="O39" s="35">
        <f>O36+O35+O34+O32+O31+O29+O28+O26+O25+O24+O23+O22+O21+O20+O18+O16+O15+O14+O13+O12+O11+O33</f>
        <v>58.193979999999996</v>
      </c>
      <c r="P39" s="35">
        <f>P36+P35+P34+P32+P31+P29+P28+P26+P25+P24+P23+P22+P21+P20+P18+P16+P15+P14+P13+P12+P11+P33</f>
        <v>79.426199999999994</v>
      </c>
      <c r="Q39" s="35">
        <f>Q36+Q35+Q34+Q32+Q31-0.0001+Q29+Q28+Q26+Q25+Q24+Q23+Q22+Q21+Q20+Q18+Q16+Q15+Q14+Q13+Q12+Q11+Q33</f>
        <v>286.80989999999991</v>
      </c>
      <c r="R39" s="35">
        <f>R36+R35+R34+R32+R31+R29+R28+R26+18.99+R25+R24+R23+R22+R21+R20+R18+R16+R15+R14+R13+R12+R11+R33</f>
        <v>2100.7697799999996</v>
      </c>
      <c r="S39" s="35">
        <f>S36+S35+S34+S32+S31+S29+S28+S26+S25+S24+S23+S22+S21+S20+S18+S16+S15+S14+S13+S12+S11+S33</f>
        <v>71.890000000000015</v>
      </c>
    </row>
  </sheetData>
  <mergeCells count="72">
    <mergeCell ref="K37:N39"/>
    <mergeCell ref="L32:M32"/>
    <mergeCell ref="L21:M21"/>
    <mergeCell ref="L22:M22"/>
    <mergeCell ref="L23:M23"/>
    <mergeCell ref="L24:M24"/>
    <mergeCell ref="L25:M25"/>
    <mergeCell ref="L26:M26"/>
    <mergeCell ref="L29:M29"/>
    <mergeCell ref="L30:M30"/>
    <mergeCell ref="L33:M33"/>
    <mergeCell ref="L34:M34"/>
    <mergeCell ref="L35:M35"/>
    <mergeCell ref="L36:M36"/>
    <mergeCell ref="L27:S27"/>
    <mergeCell ref="L28:M28"/>
    <mergeCell ref="A1:I1"/>
    <mergeCell ref="D5:H5"/>
    <mergeCell ref="A8:A9"/>
    <mergeCell ref="B8:C9"/>
    <mergeCell ref="D8:D9"/>
    <mergeCell ref="E8:G8"/>
    <mergeCell ref="H8:H9"/>
    <mergeCell ref="B22:C22"/>
    <mergeCell ref="A10:I10"/>
    <mergeCell ref="B11:C11"/>
    <mergeCell ref="B12:C12"/>
    <mergeCell ref="B13:C13"/>
    <mergeCell ref="B14:C14"/>
    <mergeCell ref="B15:C15"/>
    <mergeCell ref="A16:I16"/>
    <mergeCell ref="B18:C18"/>
    <mergeCell ref="A19:I19"/>
    <mergeCell ref="B20:C20"/>
    <mergeCell ref="B21:C21"/>
    <mergeCell ref="A17:I17"/>
    <mergeCell ref="B34:C34"/>
    <mergeCell ref="B23:C23"/>
    <mergeCell ref="B24:C24"/>
    <mergeCell ref="B25:C25"/>
    <mergeCell ref="B26:C26"/>
    <mergeCell ref="A27:I27"/>
    <mergeCell ref="B28:C28"/>
    <mergeCell ref="B29:C29"/>
    <mergeCell ref="A30:I30"/>
    <mergeCell ref="B31:C31"/>
    <mergeCell ref="B32:C32"/>
    <mergeCell ref="B33:C33"/>
    <mergeCell ref="K1:S1"/>
    <mergeCell ref="N5:R5"/>
    <mergeCell ref="K8:K9"/>
    <mergeCell ref="L8:M9"/>
    <mergeCell ref="N8:N9"/>
    <mergeCell ref="O8:Q8"/>
    <mergeCell ref="R8:R9"/>
    <mergeCell ref="B35:C35"/>
    <mergeCell ref="B36:C36"/>
    <mergeCell ref="A37:D39"/>
    <mergeCell ref="E37:G37"/>
    <mergeCell ref="H37:H38"/>
    <mergeCell ref="K10:S10"/>
    <mergeCell ref="L11:M11"/>
    <mergeCell ref="L12:M12"/>
    <mergeCell ref="L13:M13"/>
    <mergeCell ref="L14:M14"/>
    <mergeCell ref="L31:M31"/>
    <mergeCell ref="L15:M15"/>
    <mergeCell ref="L16:M16"/>
    <mergeCell ref="L18:M18"/>
    <mergeCell ref="L20:M20"/>
    <mergeCell ref="L17:S17"/>
    <mergeCell ref="L19:S19"/>
  </mergeCells>
  <pageMargins left="0.7" right="0.7" top="0.75" bottom="0.75" header="0.3" footer="0.3"/>
  <pageSetup orientation="portrait" paperSize="9" scale="5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7"/>
  <sheetViews>
    <sheetView workbookViewId="0" topLeftCell="A8">
      <selection pane="topLeft" activeCell="A1" sqref="A1:I24"/>
    </sheetView>
  </sheetViews>
  <sheetFormatPr defaultRowHeight="15"/>
  <cols>
    <col min="15" max="15" width="10.4285714285714" bestFit="1" customWidth="1"/>
  </cols>
  <sheetData>
    <row r="1" spans="1:19" ht="15">
      <c r="A1" s="110" t="s">
        <v>188</v>
      </c>
      <c r="B1" s="110"/>
      <c r="C1" s="110"/>
      <c r="D1" s="110"/>
      <c r="E1" s="110"/>
      <c r="F1" s="110"/>
      <c r="G1" s="110"/>
      <c r="H1" s="110"/>
      <c r="I1" s="110"/>
      <c r="K1" s="109" t="s">
        <v>188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>
        <v>11</v>
      </c>
      <c r="B2" s="37" t="s">
        <v>1</v>
      </c>
      <c r="C2" s="38">
        <v>1</v>
      </c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/>
      <c r="B3" s="37" t="s">
        <v>2</v>
      </c>
      <c r="C3" s="38">
        <v>3</v>
      </c>
      <c r="D3" s="2"/>
      <c r="E3" s="2"/>
      <c r="F3" s="2"/>
      <c r="G3" s="2"/>
      <c r="H3" s="3"/>
      <c r="I3" s="4"/>
      <c r="K3" s="1">
        <v>11</v>
      </c>
      <c r="L3" s="37" t="s">
        <v>1</v>
      </c>
      <c r="M3" s="38">
        <v>1</v>
      </c>
      <c r="N3" s="2"/>
      <c r="O3" s="2"/>
      <c r="P3" s="2"/>
      <c r="Q3" s="2"/>
      <c r="R3" s="3"/>
      <c r="S3" s="4"/>
    </row>
    <row r="4" spans="1:19" ht="15">
      <c r="A4" s="1"/>
      <c r="B4" s="37" t="s">
        <v>3</v>
      </c>
      <c r="C4" s="2" t="s">
        <v>4</v>
      </c>
      <c r="D4" s="98" t="s">
        <v>47</v>
      </c>
      <c r="E4" s="98"/>
      <c r="F4" s="98"/>
      <c r="G4" s="98"/>
      <c r="H4" s="98"/>
      <c r="I4" s="4"/>
      <c r="K4" s="1"/>
      <c r="L4" s="37" t="s">
        <v>2</v>
      </c>
      <c r="M4" s="38">
        <v>3</v>
      </c>
      <c r="N4" s="2"/>
      <c r="O4" s="2"/>
      <c r="P4" s="2"/>
      <c r="Q4" s="2"/>
      <c r="R4" s="3"/>
      <c r="S4" s="4"/>
    </row>
    <row r="5" spans="1:19" ht="15">
      <c r="A5" s="1"/>
      <c r="B5" s="39" t="s">
        <v>6</v>
      </c>
      <c r="C5" s="2" t="s">
        <v>7</v>
      </c>
      <c r="D5" s="2"/>
      <c r="E5" s="2"/>
      <c r="F5" s="2"/>
      <c r="G5" s="2"/>
      <c r="H5" s="3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2"/>
      <c r="C6" s="2"/>
      <c r="D6" s="2"/>
      <c r="E6" s="2"/>
      <c r="F6" s="2"/>
      <c r="G6" s="2"/>
      <c r="H6" s="3"/>
      <c r="I6" s="4"/>
      <c r="K6" s="1"/>
      <c r="L6" s="39" t="s">
        <v>6</v>
      </c>
      <c r="M6" s="40" t="s">
        <v>276</v>
      </c>
      <c r="N6" s="2"/>
      <c r="O6" s="2"/>
      <c r="P6" s="2"/>
      <c r="Q6" s="2"/>
      <c r="R6" s="3"/>
      <c r="S6" s="4"/>
    </row>
    <row r="7" spans="1:19" ht="25.5" customHeight="1">
      <c r="A7" s="141" t="s">
        <v>8</v>
      </c>
      <c r="B7" s="99" t="s">
        <v>9</v>
      </c>
      <c r="C7" s="99"/>
      <c r="D7" s="141" t="s">
        <v>10</v>
      </c>
      <c r="E7" s="143" t="s">
        <v>11</v>
      </c>
      <c r="F7" s="144"/>
      <c r="G7" s="145"/>
      <c r="H7" s="146" t="s">
        <v>12</v>
      </c>
      <c r="I7" s="17" t="s">
        <v>13</v>
      </c>
      <c r="K7" s="141" t="s">
        <v>8</v>
      </c>
      <c r="L7" s="137" t="s">
        <v>9</v>
      </c>
      <c r="M7" s="138"/>
      <c r="N7" s="141" t="s">
        <v>10</v>
      </c>
      <c r="O7" s="143" t="s">
        <v>11</v>
      </c>
      <c r="P7" s="144"/>
      <c r="Q7" s="145"/>
      <c r="R7" s="146" t="s">
        <v>12</v>
      </c>
      <c r="S7" s="89" t="s">
        <v>13</v>
      </c>
    </row>
    <row r="8" spans="1:19" ht="25.5" customHeight="1">
      <c r="A8" s="142"/>
      <c r="B8" s="99"/>
      <c r="C8" s="99"/>
      <c r="D8" s="142"/>
      <c r="E8" s="17" t="s">
        <v>14</v>
      </c>
      <c r="F8" s="17" t="s">
        <v>15</v>
      </c>
      <c r="G8" s="17" t="s">
        <v>16</v>
      </c>
      <c r="H8" s="147"/>
      <c r="I8" s="17" t="s">
        <v>17</v>
      </c>
      <c r="K8" s="142"/>
      <c r="L8" s="139"/>
      <c r="M8" s="140"/>
      <c r="N8" s="142"/>
      <c r="O8" s="89" t="s">
        <v>14</v>
      </c>
      <c r="P8" s="89" t="s">
        <v>15</v>
      </c>
      <c r="Q8" s="89" t="s">
        <v>16</v>
      </c>
      <c r="R8" s="147"/>
      <c r="S8" s="89" t="s">
        <v>17</v>
      </c>
    </row>
    <row r="9" spans="1:19" ht="15">
      <c r="A9" s="94" t="s">
        <v>18</v>
      </c>
      <c r="B9" s="94"/>
      <c r="C9" s="94"/>
      <c r="D9" s="94"/>
      <c r="E9" s="94"/>
      <c r="F9" s="94"/>
      <c r="G9" s="94"/>
      <c r="H9" s="94"/>
      <c r="I9" s="94"/>
      <c r="K9" s="148" t="s">
        <v>18</v>
      </c>
      <c r="L9" s="149"/>
      <c r="M9" s="149"/>
      <c r="N9" s="149"/>
      <c r="O9" s="149"/>
      <c r="P9" s="149"/>
      <c r="Q9" s="149"/>
      <c r="R9" s="149"/>
      <c r="S9" s="150"/>
    </row>
    <row r="10" spans="1:19" ht="26.25" customHeight="1">
      <c r="A10" s="18" t="s">
        <v>48</v>
      </c>
      <c r="B10" s="92" t="s">
        <v>189</v>
      </c>
      <c r="C10" s="92"/>
      <c r="D10" s="18">
        <v>150</v>
      </c>
      <c r="E10" s="23">
        <v>2.90</v>
      </c>
      <c r="F10" s="23">
        <v>4.4000000000000004</v>
      </c>
      <c r="G10" s="23">
        <v>17.40</v>
      </c>
      <c r="H10" s="22">
        <v>177.50</v>
      </c>
      <c r="I10" s="23">
        <v>1.1000000000000001</v>
      </c>
      <c r="K10" s="18" t="s">
        <v>48</v>
      </c>
      <c r="L10" s="92" t="s">
        <v>189</v>
      </c>
      <c r="M10" s="92"/>
      <c r="N10" s="18">
        <v>200</v>
      </c>
      <c r="O10" s="23">
        <v>3.90</v>
      </c>
      <c r="P10" s="23">
        <v>5.90</v>
      </c>
      <c r="Q10" s="23">
        <v>23</v>
      </c>
      <c r="R10" s="22">
        <v>237.54</v>
      </c>
      <c r="S10" s="28">
        <v>1.30</v>
      </c>
    </row>
    <row r="11" spans="1:19" ht="30.75" customHeight="1">
      <c r="A11" s="18"/>
      <c r="B11" s="45" t="s">
        <v>364</v>
      </c>
      <c r="C11" s="43"/>
      <c r="D11" s="19">
        <v>5</v>
      </c>
      <c r="E11" s="20">
        <v>0.05</v>
      </c>
      <c r="F11" s="20">
        <v>3.93</v>
      </c>
      <c r="G11" s="20">
        <v>0.05</v>
      </c>
      <c r="H11" s="20">
        <v>35.43</v>
      </c>
      <c r="I11" s="23"/>
      <c r="K11" s="18"/>
      <c r="L11" s="93" t="s">
        <v>318</v>
      </c>
      <c r="M11" s="93"/>
      <c r="N11" s="90" t="s">
        <v>365</v>
      </c>
      <c r="O11" s="20">
        <f>0.07+2.6</f>
        <v>2.67</v>
      </c>
      <c r="P11" s="32">
        <f>5.46+2.1</f>
        <v>7.56</v>
      </c>
      <c r="Q11" s="20">
        <f>0.07+3.2</f>
        <v>3.27</v>
      </c>
      <c r="R11" s="20">
        <f>49.63+40</f>
        <v>89.63</v>
      </c>
      <c r="S11" s="72">
        <v>0.06</v>
      </c>
    </row>
    <row r="12" spans="1:19" ht="25.5" customHeight="1">
      <c r="A12" s="24"/>
      <c r="B12" s="92" t="s">
        <v>22</v>
      </c>
      <c r="C12" s="92"/>
      <c r="D12" s="18">
        <v>20</v>
      </c>
      <c r="E12" s="23">
        <v>1.51</v>
      </c>
      <c r="F12" s="22">
        <v>0.54220000000000002</v>
      </c>
      <c r="G12" s="23">
        <v>9.7200000000000006</v>
      </c>
      <c r="H12" s="22">
        <v>48.64</v>
      </c>
      <c r="I12" s="25"/>
      <c r="K12" s="24"/>
      <c r="L12" s="92" t="s">
        <v>22</v>
      </c>
      <c r="M12" s="92"/>
      <c r="N12" s="18">
        <v>30</v>
      </c>
      <c r="O12" s="23">
        <v>2.94</v>
      </c>
      <c r="P12" s="22">
        <v>1.01</v>
      </c>
      <c r="Q12" s="22">
        <v>15.60</v>
      </c>
      <c r="R12" s="22">
        <v>79.099999999999994</v>
      </c>
      <c r="S12" s="22"/>
    </row>
    <row r="13" spans="1:19" ht="15">
      <c r="A13" s="18">
        <v>397</v>
      </c>
      <c r="B13" s="92" t="s">
        <v>52</v>
      </c>
      <c r="C13" s="92"/>
      <c r="D13" s="18">
        <v>150</v>
      </c>
      <c r="E13" s="23">
        <v>2.80</v>
      </c>
      <c r="F13" s="23">
        <v>2.90</v>
      </c>
      <c r="G13" s="23">
        <v>18.80</v>
      </c>
      <c r="H13" s="22">
        <v>91</v>
      </c>
      <c r="I13" s="18">
        <v>1</v>
      </c>
      <c r="K13" s="18">
        <v>397</v>
      </c>
      <c r="L13" s="92" t="s">
        <v>52</v>
      </c>
      <c r="M13" s="92"/>
      <c r="N13" s="18">
        <v>180</v>
      </c>
      <c r="O13" s="23">
        <v>3.3479999999999999</v>
      </c>
      <c r="P13" s="23">
        <v>3.43336</v>
      </c>
      <c r="Q13" s="23">
        <v>23</v>
      </c>
      <c r="R13" s="23">
        <v>109.60</v>
      </c>
      <c r="S13" s="23">
        <v>1.20</v>
      </c>
    </row>
    <row r="14" spans="1:19" ht="15" customHeight="1">
      <c r="A14" s="24"/>
      <c r="B14" s="92" t="s">
        <v>190</v>
      </c>
      <c r="C14" s="92"/>
      <c r="D14" s="18">
        <v>100</v>
      </c>
      <c r="E14" s="23">
        <v>0.33</v>
      </c>
      <c r="F14" s="23">
        <v>0</v>
      </c>
      <c r="G14" s="23">
        <v>10.30</v>
      </c>
      <c r="H14" s="22">
        <v>47.50</v>
      </c>
      <c r="I14" s="18">
        <v>5</v>
      </c>
      <c r="K14" s="24"/>
      <c r="L14" s="92" t="s">
        <v>190</v>
      </c>
      <c r="M14" s="92"/>
      <c r="N14" s="18">
        <v>120</v>
      </c>
      <c r="O14" s="23">
        <v>0.40</v>
      </c>
      <c r="P14" s="23">
        <v>0.44444</v>
      </c>
      <c r="Q14" s="23">
        <v>12.40</v>
      </c>
      <c r="R14" s="22">
        <v>56.40</v>
      </c>
      <c r="S14" s="18">
        <v>6</v>
      </c>
    </row>
    <row r="15" spans="1:19" ht="15">
      <c r="A15" s="94" t="s">
        <v>24</v>
      </c>
      <c r="B15" s="94"/>
      <c r="C15" s="94"/>
      <c r="D15" s="94"/>
      <c r="E15" s="94"/>
      <c r="F15" s="94"/>
      <c r="G15" s="94"/>
      <c r="H15" s="94"/>
      <c r="I15" s="94"/>
      <c r="K15" s="148" t="s">
        <v>24</v>
      </c>
      <c r="L15" s="149"/>
      <c r="M15" s="149"/>
      <c r="N15" s="149"/>
      <c r="O15" s="149"/>
      <c r="P15" s="149"/>
      <c r="Q15" s="149"/>
      <c r="R15" s="149"/>
      <c r="S15" s="150"/>
    </row>
    <row r="16" spans="1:19" ht="15">
      <c r="A16" s="22" t="s">
        <v>25</v>
      </c>
      <c r="B16" s="92" t="s">
        <v>191</v>
      </c>
      <c r="C16" s="92"/>
      <c r="D16" s="18">
        <v>100</v>
      </c>
      <c r="E16" s="23">
        <v>1</v>
      </c>
      <c r="F16" s="23">
        <v>0.10</v>
      </c>
      <c r="G16" s="23">
        <v>12.60</v>
      </c>
      <c r="H16" s="22">
        <v>56</v>
      </c>
      <c r="I16" s="18">
        <v>3</v>
      </c>
      <c r="K16" s="22" t="s">
        <v>25</v>
      </c>
      <c r="L16" s="92" t="s">
        <v>191</v>
      </c>
      <c r="M16" s="92"/>
      <c r="N16" s="18">
        <v>100</v>
      </c>
      <c r="O16" s="23">
        <v>1</v>
      </c>
      <c r="P16" s="23">
        <v>0.10</v>
      </c>
      <c r="Q16" s="23">
        <v>12.60</v>
      </c>
      <c r="R16" s="22">
        <v>56</v>
      </c>
      <c r="S16" s="18">
        <v>3</v>
      </c>
    </row>
    <row r="17" spans="1:19" ht="15">
      <c r="A17" s="94" t="s">
        <v>27</v>
      </c>
      <c r="B17" s="94"/>
      <c r="C17" s="94"/>
      <c r="D17" s="94"/>
      <c r="E17" s="94"/>
      <c r="F17" s="94"/>
      <c r="G17" s="94"/>
      <c r="H17" s="94"/>
      <c r="I17" s="94"/>
      <c r="K17" s="148" t="s">
        <v>27</v>
      </c>
      <c r="L17" s="149"/>
      <c r="M17" s="149"/>
      <c r="N17" s="149"/>
      <c r="O17" s="149"/>
      <c r="P17" s="149"/>
      <c r="Q17" s="149"/>
      <c r="R17" s="149"/>
      <c r="S17" s="150"/>
    </row>
    <row r="18" spans="1:19" ht="25.5" customHeight="1">
      <c r="A18" s="27">
        <v>14</v>
      </c>
      <c r="B18" s="108" t="s">
        <v>192</v>
      </c>
      <c r="C18" s="108"/>
      <c r="D18" s="27">
        <v>40</v>
      </c>
      <c r="E18" s="28">
        <v>0.30</v>
      </c>
      <c r="F18" s="28">
        <v>3.50</v>
      </c>
      <c r="G18" s="28">
        <v>1.80</v>
      </c>
      <c r="H18" s="29">
        <v>35.60</v>
      </c>
      <c r="I18" s="28">
        <v>8.6999999999999993</v>
      </c>
      <c r="K18" s="27">
        <v>14</v>
      </c>
      <c r="L18" s="108" t="s">
        <v>192</v>
      </c>
      <c r="M18" s="108"/>
      <c r="N18" s="27">
        <v>60</v>
      </c>
      <c r="O18" s="28">
        <v>0.50</v>
      </c>
      <c r="P18" s="28">
        <v>5.30</v>
      </c>
      <c r="Q18" s="28">
        <v>2.70</v>
      </c>
      <c r="R18" s="28">
        <v>53.50</v>
      </c>
      <c r="S18" s="29">
        <v>13</v>
      </c>
    </row>
    <row r="19" spans="1:19" ht="25.5" customHeight="1">
      <c r="A19" s="18" t="s">
        <v>73</v>
      </c>
      <c r="B19" s="92" t="s">
        <v>193</v>
      </c>
      <c r="C19" s="92"/>
      <c r="D19" s="18">
        <v>150</v>
      </c>
      <c r="E19" s="23">
        <v>2.90</v>
      </c>
      <c r="F19" s="23">
        <v>0.50</v>
      </c>
      <c r="G19" s="23">
        <v>14.80</v>
      </c>
      <c r="H19" s="22">
        <v>84.60</v>
      </c>
      <c r="I19" s="22">
        <v>7.70</v>
      </c>
      <c r="K19" s="18" t="s">
        <v>73</v>
      </c>
      <c r="L19" s="92" t="s">
        <v>193</v>
      </c>
      <c r="M19" s="92"/>
      <c r="N19" s="18">
        <v>200</v>
      </c>
      <c r="O19" s="23">
        <v>3.90</v>
      </c>
      <c r="P19" s="23">
        <v>0.60</v>
      </c>
      <c r="Q19" s="23">
        <v>19.73</v>
      </c>
      <c r="R19" s="22">
        <v>112.80</v>
      </c>
      <c r="S19" s="22">
        <v>10.199999999999999</v>
      </c>
    </row>
    <row r="20" spans="1:19" ht="15">
      <c r="A20" s="24" t="s">
        <v>194</v>
      </c>
      <c r="B20" s="92" t="s">
        <v>195</v>
      </c>
      <c r="C20" s="92"/>
      <c r="D20" s="18">
        <v>60</v>
      </c>
      <c r="E20" s="23">
        <v>11.20</v>
      </c>
      <c r="F20" s="23">
        <v>9.90</v>
      </c>
      <c r="G20" s="23">
        <v>4.20</v>
      </c>
      <c r="H20" s="22">
        <v>157.69999999999999</v>
      </c>
      <c r="I20" s="23">
        <v>1.1000000000000001</v>
      </c>
      <c r="K20" s="24" t="s">
        <v>194</v>
      </c>
      <c r="L20" s="92" t="s">
        <v>195</v>
      </c>
      <c r="M20" s="92"/>
      <c r="N20" s="18">
        <v>80</v>
      </c>
      <c r="O20" s="23">
        <v>14.90</v>
      </c>
      <c r="P20" s="23">
        <v>13.20</v>
      </c>
      <c r="Q20" s="23">
        <v>5.60</v>
      </c>
      <c r="R20" s="22">
        <v>210.27</v>
      </c>
      <c r="S20" s="22">
        <v>1.50</v>
      </c>
    </row>
    <row r="21" spans="1:19" ht="39.75" customHeight="1">
      <c r="A21" s="29" t="s">
        <v>147</v>
      </c>
      <c r="B21" s="92" t="s">
        <v>148</v>
      </c>
      <c r="C21" s="92"/>
      <c r="D21" s="18">
        <v>100</v>
      </c>
      <c r="E21" s="23">
        <v>2.70</v>
      </c>
      <c r="F21" s="23">
        <v>7.10</v>
      </c>
      <c r="G21" s="23">
        <v>6.30</v>
      </c>
      <c r="H21" s="22">
        <v>130.60</v>
      </c>
      <c r="I21" s="23">
        <v>6.50</v>
      </c>
      <c r="K21" s="29" t="s">
        <v>147</v>
      </c>
      <c r="L21" s="93" t="s">
        <v>148</v>
      </c>
      <c r="M21" s="93"/>
      <c r="N21" s="19">
        <v>130</v>
      </c>
      <c r="O21" s="23">
        <v>2.90</v>
      </c>
      <c r="P21" s="23">
        <v>7.84</v>
      </c>
      <c r="Q21" s="23">
        <v>6.90</v>
      </c>
      <c r="R21" s="23">
        <v>143.74</v>
      </c>
      <c r="S21" s="23">
        <v>7.20</v>
      </c>
    </row>
    <row r="22" spans="1:19" ht="25.5" customHeight="1">
      <c r="A22" s="30">
        <v>375</v>
      </c>
      <c r="B22" s="108" t="s">
        <v>33</v>
      </c>
      <c r="C22" s="108"/>
      <c r="D22" s="27">
        <v>150</v>
      </c>
      <c r="E22" s="28">
        <v>0.10</v>
      </c>
      <c r="F22" s="31">
        <v>0</v>
      </c>
      <c r="G22" s="28">
        <v>12.60</v>
      </c>
      <c r="H22" s="29">
        <v>52.50</v>
      </c>
      <c r="I22" s="28">
        <v>7</v>
      </c>
      <c r="K22" s="30">
        <v>375</v>
      </c>
      <c r="L22" s="108" t="s">
        <v>33</v>
      </c>
      <c r="M22" s="108"/>
      <c r="N22" s="27">
        <v>180</v>
      </c>
      <c r="O22" s="29">
        <v>0.13</v>
      </c>
      <c r="P22" s="29">
        <v>0</v>
      </c>
      <c r="Q22" s="28">
        <v>15.119</v>
      </c>
      <c r="R22" s="29">
        <v>63.44</v>
      </c>
      <c r="S22" s="29">
        <v>8.40</v>
      </c>
    </row>
    <row r="23" spans="1:19" ht="25.5" customHeight="1">
      <c r="A23" s="24"/>
      <c r="B23" s="92" t="s">
        <v>22</v>
      </c>
      <c r="C23" s="92"/>
      <c r="D23" s="18">
        <v>20</v>
      </c>
      <c r="E23" s="23">
        <v>1.51</v>
      </c>
      <c r="F23" s="22">
        <v>0.54220000000000002</v>
      </c>
      <c r="G23" s="23">
        <v>9.7200000000000006</v>
      </c>
      <c r="H23" s="22">
        <v>48.64</v>
      </c>
      <c r="I23" s="25"/>
      <c r="K23" s="24"/>
      <c r="L23" s="92" t="s">
        <v>22</v>
      </c>
      <c r="M23" s="92"/>
      <c r="N23" s="18">
        <v>30</v>
      </c>
      <c r="O23" s="23">
        <v>2.94</v>
      </c>
      <c r="P23" s="22">
        <v>1.01</v>
      </c>
      <c r="Q23" s="22">
        <v>15.60</v>
      </c>
      <c r="R23" s="22">
        <v>79.099999999999994</v>
      </c>
      <c r="S23" s="22"/>
    </row>
    <row r="24" spans="1:19" ht="25.5" customHeight="1">
      <c r="A24" s="24"/>
      <c r="B24" s="92" t="s">
        <v>34</v>
      </c>
      <c r="C24" s="92"/>
      <c r="D24" s="18">
        <v>20</v>
      </c>
      <c r="E24" s="23">
        <v>1</v>
      </c>
      <c r="F24" s="22">
        <v>0.36</v>
      </c>
      <c r="G24" s="23">
        <v>9.90</v>
      </c>
      <c r="H24" s="22">
        <v>45.60</v>
      </c>
      <c r="I24" s="25"/>
      <c r="K24" s="24"/>
      <c r="L24" s="92" t="s">
        <v>34</v>
      </c>
      <c r="M24" s="92"/>
      <c r="N24" s="18">
        <v>25</v>
      </c>
      <c r="O24" s="22">
        <v>1.4719899999999999</v>
      </c>
      <c r="P24" s="22">
        <v>0.45</v>
      </c>
      <c r="Q24" s="22">
        <v>13.11</v>
      </c>
      <c r="R24" s="22">
        <v>59.634889999999999</v>
      </c>
      <c r="S24" s="22"/>
    </row>
    <row r="25" spans="1:19" ht="15">
      <c r="A25" s="94" t="s">
        <v>35</v>
      </c>
      <c r="B25" s="94"/>
      <c r="C25" s="94"/>
      <c r="D25" s="94"/>
      <c r="E25" s="94"/>
      <c r="F25" s="94"/>
      <c r="G25" s="94"/>
      <c r="H25" s="94"/>
      <c r="I25" s="94"/>
      <c r="K25" s="148" t="s">
        <v>35</v>
      </c>
      <c r="L25" s="149"/>
      <c r="M25" s="149"/>
      <c r="N25" s="149"/>
      <c r="O25" s="149"/>
      <c r="P25" s="149"/>
      <c r="Q25" s="149"/>
      <c r="R25" s="149"/>
      <c r="S25" s="150"/>
    </row>
    <row r="26" spans="1:19" ht="15" customHeight="1">
      <c r="A26" s="21" t="s">
        <v>196</v>
      </c>
      <c r="B26" s="92" t="s">
        <v>197</v>
      </c>
      <c r="C26" s="92"/>
      <c r="D26" s="18">
        <v>50</v>
      </c>
      <c r="E26" s="23">
        <v>4</v>
      </c>
      <c r="F26" s="23">
        <v>1.40</v>
      </c>
      <c r="G26" s="23">
        <v>25.30</v>
      </c>
      <c r="H26" s="22">
        <v>130.40</v>
      </c>
      <c r="I26" s="23">
        <v>2.60</v>
      </c>
      <c r="K26" s="21" t="s">
        <v>196</v>
      </c>
      <c r="L26" s="92" t="s">
        <v>197</v>
      </c>
      <c r="M26" s="92"/>
      <c r="N26" s="18">
        <v>70</v>
      </c>
      <c r="O26" s="23">
        <v>5.70</v>
      </c>
      <c r="P26" s="22">
        <v>2</v>
      </c>
      <c r="Q26" s="23">
        <v>35.299999999999997</v>
      </c>
      <c r="R26" s="22">
        <v>182.56</v>
      </c>
      <c r="S26" s="22">
        <v>0.18</v>
      </c>
    </row>
    <row r="27" spans="1:19" ht="15" customHeight="1">
      <c r="A27" s="18"/>
      <c r="B27" s="93" t="s">
        <v>116</v>
      </c>
      <c r="C27" s="93"/>
      <c r="D27" s="19">
        <v>180</v>
      </c>
      <c r="E27" s="32">
        <v>4.30</v>
      </c>
      <c r="F27" s="32">
        <v>3.70</v>
      </c>
      <c r="G27" s="32">
        <v>12</v>
      </c>
      <c r="H27" s="20">
        <v>112</v>
      </c>
      <c r="I27" s="32">
        <v>1.30</v>
      </c>
      <c r="K27" s="18"/>
      <c r="L27" s="93" t="s">
        <v>116</v>
      </c>
      <c r="M27" s="93"/>
      <c r="N27" s="19">
        <v>200</v>
      </c>
      <c r="O27" s="32">
        <v>5.60</v>
      </c>
      <c r="P27" s="32">
        <v>5</v>
      </c>
      <c r="Q27" s="32">
        <v>22</v>
      </c>
      <c r="R27" s="32">
        <v>154</v>
      </c>
      <c r="S27" s="70">
        <v>1.47</v>
      </c>
    </row>
    <row r="28" spans="1:19" ht="15">
      <c r="A28" s="94" t="s">
        <v>39</v>
      </c>
      <c r="B28" s="94"/>
      <c r="C28" s="94"/>
      <c r="D28" s="94"/>
      <c r="E28" s="94"/>
      <c r="F28" s="94"/>
      <c r="G28" s="94"/>
      <c r="H28" s="94"/>
      <c r="I28" s="94"/>
      <c r="K28" s="148" t="s">
        <v>39</v>
      </c>
      <c r="L28" s="149"/>
      <c r="M28" s="149"/>
      <c r="N28" s="149"/>
      <c r="O28" s="149"/>
      <c r="P28" s="149"/>
      <c r="Q28" s="149"/>
      <c r="R28" s="149"/>
      <c r="S28" s="150"/>
    </row>
    <row r="29" spans="1:19" ht="37.5" customHeight="1">
      <c r="A29" s="30" t="s">
        <v>81</v>
      </c>
      <c r="B29" s="108" t="s">
        <v>352</v>
      </c>
      <c r="C29" s="108"/>
      <c r="D29" s="27">
        <v>40</v>
      </c>
      <c r="E29" s="28">
        <v>0.50</v>
      </c>
      <c r="F29" s="28">
        <v>2.70</v>
      </c>
      <c r="G29" s="28">
        <v>1.80</v>
      </c>
      <c r="H29" s="29">
        <v>28</v>
      </c>
      <c r="I29" s="28">
        <v>18</v>
      </c>
      <c r="K29" s="30" t="s">
        <v>81</v>
      </c>
      <c r="L29" s="108" t="s">
        <v>353</v>
      </c>
      <c r="M29" s="108"/>
      <c r="N29" s="27">
        <v>60</v>
      </c>
      <c r="O29" s="28">
        <v>0.80</v>
      </c>
      <c r="P29" s="28">
        <v>4.0999999999999996</v>
      </c>
      <c r="Q29" s="28">
        <v>2.80</v>
      </c>
      <c r="R29" s="28">
        <v>42.20</v>
      </c>
      <c r="S29" s="28">
        <v>27</v>
      </c>
    </row>
    <row r="30" spans="1:19" ht="39.75" customHeight="1">
      <c r="A30" s="30">
        <v>291</v>
      </c>
      <c r="B30" s="114" t="s">
        <v>198</v>
      </c>
      <c r="C30" s="114"/>
      <c r="D30" s="46">
        <v>160</v>
      </c>
      <c r="E30" s="79">
        <v>10.40</v>
      </c>
      <c r="F30" s="79">
        <v>16.60</v>
      </c>
      <c r="G30" s="79">
        <v>24.30</v>
      </c>
      <c r="H30" s="72">
        <v>298.50</v>
      </c>
      <c r="I30" s="79">
        <v>6.40</v>
      </c>
      <c r="K30" s="30">
        <v>291</v>
      </c>
      <c r="L30" s="114" t="s">
        <v>198</v>
      </c>
      <c r="M30" s="114"/>
      <c r="N30" s="46">
        <v>200</v>
      </c>
      <c r="O30" s="72">
        <v>13</v>
      </c>
      <c r="P30" s="72">
        <v>20.75</v>
      </c>
      <c r="Q30" s="72">
        <v>30.38</v>
      </c>
      <c r="R30" s="72">
        <v>373.13</v>
      </c>
      <c r="S30" s="72">
        <v>8</v>
      </c>
    </row>
    <row r="31" spans="1:19" ht="29.25" customHeight="1">
      <c r="A31" s="24"/>
      <c r="B31" s="92" t="s">
        <v>34</v>
      </c>
      <c r="C31" s="92"/>
      <c r="D31" s="18">
        <v>20</v>
      </c>
      <c r="E31" s="23">
        <v>1</v>
      </c>
      <c r="F31" s="22">
        <v>0.36</v>
      </c>
      <c r="G31" s="23">
        <v>9.90</v>
      </c>
      <c r="H31" s="22">
        <v>45.60</v>
      </c>
      <c r="I31" s="25"/>
      <c r="K31" s="24"/>
      <c r="L31" s="92" t="s">
        <v>34</v>
      </c>
      <c r="M31" s="92"/>
      <c r="N31" s="18">
        <v>25</v>
      </c>
      <c r="O31" s="22">
        <v>1.4719899999999999</v>
      </c>
      <c r="P31" s="22">
        <v>0.45</v>
      </c>
      <c r="Q31" s="22">
        <v>13.11</v>
      </c>
      <c r="R31" s="22">
        <v>59.634889999999999</v>
      </c>
      <c r="S31" s="22"/>
    </row>
    <row r="32" spans="1:19" ht="28.5" customHeight="1">
      <c r="A32" s="24"/>
      <c r="B32" s="92" t="s">
        <v>22</v>
      </c>
      <c r="C32" s="92"/>
      <c r="D32" s="18">
        <v>20</v>
      </c>
      <c r="E32" s="23">
        <v>1.51</v>
      </c>
      <c r="F32" s="22">
        <v>0.54220000000000002</v>
      </c>
      <c r="G32" s="23">
        <v>9.7200000000000006</v>
      </c>
      <c r="H32" s="22">
        <v>48.64</v>
      </c>
      <c r="I32" s="25"/>
      <c r="K32" s="24"/>
      <c r="L32" s="92" t="s">
        <v>22</v>
      </c>
      <c r="M32" s="92"/>
      <c r="N32" s="18">
        <v>20</v>
      </c>
      <c r="O32" s="23">
        <v>1.51</v>
      </c>
      <c r="P32" s="22">
        <v>0.54220000000000002</v>
      </c>
      <c r="Q32" s="23">
        <v>9.7200000000000006</v>
      </c>
      <c r="R32" s="22">
        <v>48.64</v>
      </c>
      <c r="S32" s="25"/>
    </row>
    <row r="33" spans="1:19" ht="15">
      <c r="A33" s="56">
        <v>392</v>
      </c>
      <c r="B33" s="92" t="s">
        <v>86</v>
      </c>
      <c r="C33" s="92"/>
      <c r="D33" s="51">
        <v>150</v>
      </c>
      <c r="E33" s="57">
        <v>1</v>
      </c>
      <c r="F33" s="57">
        <v>1.20</v>
      </c>
      <c r="G33" s="57">
        <v>9.1999999999999993</v>
      </c>
      <c r="H33" s="58">
        <v>52.40</v>
      </c>
      <c r="I33" s="57">
        <v>1.1000000000000001</v>
      </c>
      <c r="K33" s="24">
        <v>392</v>
      </c>
      <c r="L33" s="92" t="s">
        <v>86</v>
      </c>
      <c r="M33" s="92"/>
      <c r="N33" s="18">
        <v>180</v>
      </c>
      <c r="O33" s="23">
        <v>1.20</v>
      </c>
      <c r="P33" s="23">
        <v>1.548</v>
      </c>
      <c r="Q33" s="23">
        <v>12</v>
      </c>
      <c r="R33" s="23">
        <v>64</v>
      </c>
      <c r="S33" s="22">
        <v>1.30</v>
      </c>
    </row>
    <row r="34" spans="1:19" ht="24">
      <c r="A34" s="95" t="s">
        <v>199</v>
      </c>
      <c r="B34" s="95"/>
      <c r="C34" s="95"/>
      <c r="D34" s="95"/>
      <c r="E34" s="95" t="s">
        <v>11</v>
      </c>
      <c r="F34" s="95"/>
      <c r="G34" s="95"/>
      <c r="H34" s="91" t="s">
        <v>12</v>
      </c>
      <c r="I34" s="34" t="s">
        <v>13</v>
      </c>
      <c r="K34" s="24"/>
      <c r="L34" s="92" t="s">
        <v>256</v>
      </c>
      <c r="M34" s="92"/>
      <c r="N34" s="18">
        <v>20</v>
      </c>
      <c r="O34" s="22">
        <v>0.02</v>
      </c>
      <c r="P34" s="22">
        <v>0</v>
      </c>
      <c r="Q34" s="22">
        <v>15.60</v>
      </c>
      <c r="R34" s="22">
        <v>64.20</v>
      </c>
      <c r="S34" s="22"/>
    </row>
    <row r="35" spans="1:19" ht="24.75" customHeight="1">
      <c r="A35" s="95"/>
      <c r="B35" s="95"/>
      <c r="C35" s="95"/>
      <c r="D35" s="95"/>
      <c r="E35" s="34" t="s">
        <v>14</v>
      </c>
      <c r="F35" s="34" t="s">
        <v>15</v>
      </c>
      <c r="G35" s="34" t="s">
        <v>16</v>
      </c>
      <c r="H35" s="91"/>
      <c r="I35" s="34" t="s">
        <v>17</v>
      </c>
      <c r="K35" s="88" t="s">
        <v>319</v>
      </c>
      <c r="L35" s="88"/>
      <c r="M35" s="88"/>
      <c r="N35" s="88"/>
      <c r="O35" s="88" t="s">
        <v>11</v>
      </c>
      <c r="P35" s="88"/>
      <c r="Q35" s="88"/>
      <c r="R35" s="87" t="s">
        <v>12</v>
      </c>
      <c r="S35" s="88" t="s">
        <v>13</v>
      </c>
    </row>
    <row r="36" spans="1:19" ht="24" customHeight="1">
      <c r="A36" s="95"/>
      <c r="B36" s="95"/>
      <c r="C36" s="95"/>
      <c r="D36" s="95"/>
      <c r="E36" s="35">
        <f>E33+E32+E31+E30+E29+E27+E26+E24+E23+E22+E21+E20+E19+E18+E16+E14+E13+E12+E10</f>
        <v>50.959999999999987</v>
      </c>
      <c r="F36" s="35">
        <f>F33+F32+F31+F30+F29+F27+F26+F24+F23+F22+F21+F20+F19+F18+F16+F14+F13+F12+F10</f>
        <v>56.346599999999995</v>
      </c>
      <c r="G36" s="35">
        <f>G33+G32+G31+G30+G29-1.77+G27+G26+G24+G23+G22+G21+G20+G19+G18+G16+G14+G13+G12+G10</f>
        <v>218.59000000000003</v>
      </c>
      <c r="H36" s="35">
        <f>H33+H32+H31+H30+H29+H27+H26+H24+H23+16+H22+H21+H20+H19+H18+H16+H14+H13+H12+H10</f>
        <v>1707.4199999999998</v>
      </c>
      <c r="I36" s="35">
        <f>I33+I32+I31+I30+I29+I27+I26+I24+I23+I22+I21+I20+I19+I18+I16+I14+I13+I12+I10</f>
        <v>70.50</v>
      </c>
      <c r="K36" s="88"/>
      <c r="L36" s="88"/>
      <c r="M36" s="88"/>
      <c r="N36" s="88"/>
      <c r="O36" s="88" t="s">
        <v>14</v>
      </c>
      <c r="P36" s="88" t="s">
        <v>15</v>
      </c>
      <c r="Q36" s="88" t="s">
        <v>16</v>
      </c>
      <c r="R36" s="87"/>
      <c r="S36" s="88" t="s">
        <v>17</v>
      </c>
    </row>
    <row r="37" spans="11:19" ht="15">
      <c r="K37" s="88"/>
      <c r="L37" s="88"/>
      <c r="M37" s="88"/>
      <c r="N37" s="88"/>
      <c r="O37" s="35">
        <f>O10+O11+O12+O13+O14+O16+O18+O19+O20+O21+O22+O23+O24+O26+O27+O29+O30+O31+O32+O33+O34</f>
        <v>70.30198</v>
      </c>
      <c r="P37" s="35">
        <f>P10+P11+P12+P13+P14+P16+P18+P19+P20+P21+P22+P23+P24+P26+P27+P29+P30+P31+P32+P33+P34</f>
        <v>81.238</v>
      </c>
      <c r="Q37" s="35">
        <f>Q10+Q11+Q12+Q13+Q14+Q16+Q18+Q19+Q20+Q21+Q22+Q23+Q24+Q26+Q27+Q29+Q30+Q31+Q32+Q33+Q34</f>
        <v>309.5390000000001</v>
      </c>
      <c r="R37" s="35">
        <f>R10+R11+R12+R13+R14+R16+R18+R19+R20+R21+R22+R23+R24+R26+R27+R29+R30+R31+R32+R33+R34</f>
        <v>2339.1197799999995</v>
      </c>
      <c r="S37" s="35">
        <f>S10+S11+S12+S13+S14+S16+S18+S19+S20+S21+S22+S23+S24+S26+S27+S29+S30+S31+S32+S33+S34</f>
        <v>89.81</v>
      </c>
    </row>
  </sheetData>
  <mergeCells count="67">
    <mergeCell ref="A9:I9"/>
    <mergeCell ref="B10:C10"/>
    <mergeCell ref="B12:C12"/>
    <mergeCell ref="B13:C13"/>
    <mergeCell ref="B14:C14"/>
    <mergeCell ref="A1:I1"/>
    <mergeCell ref="D4:H4"/>
    <mergeCell ref="A7:A8"/>
    <mergeCell ref="B7:C8"/>
    <mergeCell ref="D7:D8"/>
    <mergeCell ref="E7:G7"/>
    <mergeCell ref="H7:H8"/>
    <mergeCell ref="K1:S1"/>
    <mergeCell ref="N5:R5"/>
    <mergeCell ref="A28:I28"/>
    <mergeCell ref="B29:C29"/>
    <mergeCell ref="B30:C30"/>
    <mergeCell ref="B27:C27"/>
    <mergeCell ref="B16:C16"/>
    <mergeCell ref="A17:I17"/>
    <mergeCell ref="B18:C18"/>
    <mergeCell ref="B19:C19"/>
    <mergeCell ref="B20:C20"/>
    <mergeCell ref="B21:C21"/>
    <mergeCell ref="B22:C22"/>
    <mergeCell ref="B23:C23"/>
    <mergeCell ref="B24:C24"/>
    <mergeCell ref="A25:I25"/>
    <mergeCell ref="B26:C26"/>
    <mergeCell ref="A15:I15"/>
    <mergeCell ref="L33:M33"/>
    <mergeCell ref="L34:M34"/>
    <mergeCell ref="L32:M32"/>
    <mergeCell ref="L22:M22"/>
    <mergeCell ref="L24:M24"/>
    <mergeCell ref="A34:D36"/>
    <mergeCell ref="E34:G34"/>
    <mergeCell ref="H34:H35"/>
    <mergeCell ref="B31:C31"/>
    <mergeCell ref="B32:C32"/>
    <mergeCell ref="B33:C33"/>
    <mergeCell ref="L29:M29"/>
    <mergeCell ref="L30:M30"/>
    <mergeCell ref="L18:M18"/>
    <mergeCell ref="L19:M19"/>
    <mergeCell ref="L13:M13"/>
    <mergeCell ref="L31:M31"/>
    <mergeCell ref="L26:M26"/>
    <mergeCell ref="L21:M21"/>
    <mergeCell ref="L23:M23"/>
    <mergeCell ref="K9:S9"/>
    <mergeCell ref="L20:M20"/>
    <mergeCell ref="L10:M10"/>
    <mergeCell ref="L11:M11"/>
    <mergeCell ref="L12:M12"/>
    <mergeCell ref="L14:M14"/>
    <mergeCell ref="K15:S15"/>
    <mergeCell ref="L16:M16"/>
    <mergeCell ref="K17:S17"/>
    <mergeCell ref="K25:S25"/>
    <mergeCell ref="L27:M27"/>
    <mergeCell ref="K28:S28"/>
    <mergeCell ref="L7:M8"/>
    <mergeCell ref="K7:K8"/>
    <mergeCell ref="N7:N8"/>
    <mergeCell ref="O7:Q7"/>
    <mergeCell ref="R7:R8"/>
  </mergeCells>
  <pageMargins left="0.7" right="0.7" top="0.75" bottom="0.75" header="0.3" footer="0.3"/>
  <pageSetup orientation="portrait" paperSize="9" scale="5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5"/>
  <sheetViews>
    <sheetView workbookViewId="0" topLeftCell="A5">
      <selection pane="topLeft" activeCell="L28" sqref="L28:M28"/>
    </sheetView>
  </sheetViews>
  <sheetFormatPr defaultRowHeight="15"/>
  <sheetData>
    <row r="1" spans="1:19" ht="15">
      <c r="A1" s="110" t="s">
        <v>200</v>
      </c>
      <c r="B1" s="110"/>
      <c r="C1" s="110"/>
      <c r="D1" s="110"/>
      <c r="E1" s="110"/>
      <c r="F1" s="110"/>
      <c r="G1" s="110"/>
      <c r="H1" s="110"/>
      <c r="I1" s="110"/>
      <c r="K1" s="109" t="s">
        <v>200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>
        <v>12</v>
      </c>
      <c r="B2" s="37" t="s">
        <v>1</v>
      </c>
      <c r="C2" s="38">
        <v>2</v>
      </c>
      <c r="D2" s="2"/>
      <c r="E2" s="2"/>
      <c r="F2" s="2"/>
      <c r="G2" s="2"/>
      <c r="H2" s="3"/>
      <c r="I2" s="4"/>
      <c r="K2" s="1">
        <v>12</v>
      </c>
      <c r="L2" s="39" t="s">
        <v>1</v>
      </c>
      <c r="M2" s="38">
        <v>2</v>
      </c>
      <c r="N2" s="2"/>
      <c r="O2" s="2"/>
      <c r="P2" s="2"/>
      <c r="Q2" s="2"/>
      <c r="R2" s="3"/>
      <c r="S2" s="4"/>
    </row>
    <row r="3" spans="1:19" ht="15">
      <c r="A3" s="1"/>
      <c r="B3" s="37" t="s">
        <v>2</v>
      </c>
      <c r="C3" s="38">
        <v>3</v>
      </c>
      <c r="D3" s="2"/>
      <c r="E3" s="2"/>
      <c r="F3" s="2"/>
      <c r="G3" s="2"/>
      <c r="H3" s="3"/>
      <c r="I3" s="4"/>
      <c r="K3" s="1"/>
      <c r="L3" s="39" t="s">
        <v>2</v>
      </c>
      <c r="M3" s="38">
        <v>3</v>
      </c>
      <c r="N3" s="2"/>
      <c r="O3" s="2"/>
      <c r="P3" s="2"/>
      <c r="Q3" s="2"/>
      <c r="R3" s="3"/>
      <c r="S3" s="4"/>
    </row>
    <row r="4" spans="1:19" ht="15">
      <c r="A4" s="1"/>
      <c r="B4" s="37" t="s">
        <v>3</v>
      </c>
      <c r="C4" s="2" t="s">
        <v>4</v>
      </c>
      <c r="D4" s="98" t="s">
        <v>47</v>
      </c>
      <c r="E4" s="98"/>
      <c r="F4" s="98"/>
      <c r="G4" s="98"/>
      <c r="H4" s="98"/>
      <c r="I4" s="4"/>
      <c r="K4" s="1"/>
      <c r="L4" s="39" t="s">
        <v>3</v>
      </c>
      <c r="M4" s="2" t="s">
        <v>4</v>
      </c>
      <c r="N4" s="98" t="s">
        <v>47</v>
      </c>
      <c r="O4" s="98"/>
      <c r="P4" s="98"/>
      <c r="Q4" s="98"/>
      <c r="R4" s="98"/>
      <c r="S4" s="4"/>
    </row>
    <row r="5" spans="1:19" ht="15">
      <c r="A5" s="1"/>
      <c r="B5" s="39" t="s">
        <v>6</v>
      </c>
      <c r="C5" s="2" t="s">
        <v>7</v>
      </c>
      <c r="D5" s="2"/>
      <c r="E5" s="2"/>
      <c r="F5" s="2"/>
      <c r="G5" s="2"/>
      <c r="H5" s="3"/>
      <c r="I5" s="4"/>
      <c r="K5" s="1"/>
      <c r="L5" s="39" t="s">
        <v>6</v>
      </c>
      <c r="M5" s="40" t="s">
        <v>276</v>
      </c>
      <c r="N5" s="2"/>
      <c r="O5" s="2"/>
      <c r="P5" s="2"/>
      <c r="Q5" s="2"/>
      <c r="R5" s="3"/>
      <c r="S5" s="4"/>
    </row>
    <row r="6" spans="1:19" ht="15">
      <c r="A6" s="1"/>
      <c r="B6" s="2"/>
      <c r="C6" s="2"/>
      <c r="D6" s="2"/>
      <c r="E6" s="2"/>
      <c r="F6" s="2"/>
      <c r="G6" s="2"/>
      <c r="H6" s="3"/>
      <c r="I6" s="4"/>
      <c r="K6" s="1"/>
      <c r="L6" s="2"/>
      <c r="M6" s="2"/>
      <c r="N6" s="2"/>
      <c r="O6" s="2"/>
      <c r="P6" s="2"/>
      <c r="Q6" s="2"/>
      <c r="R6" s="3"/>
      <c r="S6" s="4"/>
    </row>
    <row r="7" spans="1:19" ht="25.5">
      <c r="A7" s="99" t="s">
        <v>8</v>
      </c>
      <c r="B7" s="99" t="s">
        <v>9</v>
      </c>
      <c r="C7" s="99"/>
      <c r="D7" s="99" t="s">
        <v>10</v>
      </c>
      <c r="E7" s="99" t="s">
        <v>11</v>
      </c>
      <c r="F7" s="99"/>
      <c r="G7" s="99"/>
      <c r="H7" s="100" t="s">
        <v>12</v>
      </c>
      <c r="I7" s="17" t="s">
        <v>13</v>
      </c>
      <c r="K7" s="99" t="s">
        <v>8</v>
      </c>
      <c r="L7" s="99" t="s">
        <v>9</v>
      </c>
      <c r="M7" s="99"/>
      <c r="N7" s="99" t="s">
        <v>10</v>
      </c>
      <c r="O7" s="99" t="s">
        <v>11</v>
      </c>
      <c r="P7" s="99"/>
      <c r="Q7" s="99"/>
      <c r="R7" s="100" t="s">
        <v>12</v>
      </c>
      <c r="S7" s="17" t="s">
        <v>13</v>
      </c>
    </row>
    <row r="8" spans="1:19" ht="15">
      <c r="A8" s="99"/>
      <c r="B8" s="99"/>
      <c r="C8" s="99"/>
      <c r="D8" s="99"/>
      <c r="E8" s="17" t="s">
        <v>14</v>
      </c>
      <c r="F8" s="17" t="s">
        <v>15</v>
      </c>
      <c r="G8" s="17" t="s">
        <v>16</v>
      </c>
      <c r="H8" s="100"/>
      <c r="I8" s="17" t="s">
        <v>17</v>
      </c>
      <c r="K8" s="99"/>
      <c r="L8" s="99"/>
      <c r="M8" s="99"/>
      <c r="N8" s="99"/>
      <c r="O8" s="17" t="s">
        <v>14</v>
      </c>
      <c r="P8" s="17" t="s">
        <v>15</v>
      </c>
      <c r="Q8" s="17" t="s">
        <v>16</v>
      </c>
      <c r="R8" s="100"/>
      <c r="S8" s="17" t="s">
        <v>17</v>
      </c>
    </row>
    <row r="9" spans="1:19" ht="15">
      <c r="A9" s="94" t="s">
        <v>18</v>
      </c>
      <c r="B9" s="94"/>
      <c r="C9" s="94"/>
      <c r="D9" s="94"/>
      <c r="E9" s="94"/>
      <c r="F9" s="94"/>
      <c r="G9" s="94"/>
      <c r="H9" s="94"/>
      <c r="I9" s="94"/>
      <c r="K9" s="94" t="s">
        <v>18</v>
      </c>
      <c r="L9" s="94"/>
      <c r="M9" s="94"/>
      <c r="N9" s="94"/>
      <c r="O9" s="94"/>
      <c r="P9" s="94"/>
      <c r="Q9" s="94"/>
      <c r="R9" s="94"/>
      <c r="S9" s="94"/>
    </row>
    <row r="10" spans="1:19" ht="27" customHeight="1">
      <c r="A10" s="24" t="s">
        <v>201</v>
      </c>
      <c r="B10" s="93" t="s">
        <v>202</v>
      </c>
      <c r="C10" s="93"/>
      <c r="D10" s="19">
        <v>110</v>
      </c>
      <c r="E10" s="70">
        <v>14.22</v>
      </c>
      <c r="F10" s="70">
        <v>10.49</v>
      </c>
      <c r="G10" s="70">
        <v>21.66</v>
      </c>
      <c r="H10" s="70">
        <v>249.65</v>
      </c>
      <c r="I10" s="70">
        <v>0.81</v>
      </c>
      <c r="K10" s="24" t="s">
        <v>201</v>
      </c>
      <c r="L10" s="93" t="s">
        <v>320</v>
      </c>
      <c r="M10" s="93"/>
      <c r="N10" s="19">
        <v>130</v>
      </c>
      <c r="O10" s="70">
        <v>16.77</v>
      </c>
      <c r="P10" s="70">
        <v>12.35</v>
      </c>
      <c r="Q10" s="70">
        <v>25.61</v>
      </c>
      <c r="R10" s="70">
        <v>295.04000000000002</v>
      </c>
      <c r="S10" s="70">
        <v>0.95</v>
      </c>
    </row>
    <row r="11" spans="1:19" ht="26.25" customHeight="1">
      <c r="A11" s="24"/>
      <c r="B11" s="92" t="s">
        <v>22</v>
      </c>
      <c r="C11" s="92"/>
      <c r="D11" s="18">
        <v>20</v>
      </c>
      <c r="E11" s="23">
        <v>1.51</v>
      </c>
      <c r="F11" s="22">
        <v>0.54220000000000002</v>
      </c>
      <c r="G11" s="23">
        <v>9.7200000000000006</v>
      </c>
      <c r="H11" s="22">
        <v>48.64</v>
      </c>
      <c r="I11" s="25"/>
      <c r="K11" s="24"/>
      <c r="L11" s="92" t="s">
        <v>22</v>
      </c>
      <c r="M11" s="92"/>
      <c r="N11" s="18">
        <v>30</v>
      </c>
      <c r="O11" s="23">
        <v>2.94</v>
      </c>
      <c r="P11" s="22">
        <v>1.01</v>
      </c>
      <c r="Q11" s="22">
        <v>15.60</v>
      </c>
      <c r="R11" s="22">
        <v>79.099999999999994</v>
      </c>
      <c r="S11" s="22"/>
    </row>
    <row r="12" spans="1:19" ht="27" customHeight="1">
      <c r="A12" s="24">
        <v>394</v>
      </c>
      <c r="B12" s="92" t="s">
        <v>69</v>
      </c>
      <c r="C12" s="92"/>
      <c r="D12" s="18">
        <v>150</v>
      </c>
      <c r="E12" s="23">
        <v>1.1000000000000001</v>
      </c>
      <c r="F12" s="23">
        <v>1.20</v>
      </c>
      <c r="G12" s="23">
        <v>9.3000000000000007</v>
      </c>
      <c r="H12" s="22">
        <v>53.20</v>
      </c>
      <c r="I12" s="23">
        <v>0.50</v>
      </c>
      <c r="K12" s="24">
        <v>394</v>
      </c>
      <c r="L12" s="92" t="s">
        <v>69</v>
      </c>
      <c r="M12" s="92"/>
      <c r="N12" s="18">
        <v>180</v>
      </c>
      <c r="O12" s="23">
        <v>1.50</v>
      </c>
      <c r="P12" s="23">
        <v>1.70</v>
      </c>
      <c r="Q12" s="23">
        <v>12.10</v>
      </c>
      <c r="R12" s="23">
        <v>65.50</v>
      </c>
      <c r="S12" s="22">
        <v>0.56000000000000005</v>
      </c>
    </row>
    <row r="13" spans="1:19" ht="15">
      <c r="A13" s="94" t="s">
        <v>24</v>
      </c>
      <c r="B13" s="94"/>
      <c r="C13" s="94"/>
      <c r="D13" s="94"/>
      <c r="E13" s="94"/>
      <c r="F13" s="94"/>
      <c r="G13" s="94"/>
      <c r="H13" s="94"/>
      <c r="I13" s="94"/>
      <c r="K13" s="94" t="s">
        <v>24</v>
      </c>
      <c r="L13" s="94"/>
      <c r="M13" s="94"/>
      <c r="N13" s="94"/>
      <c r="O13" s="94"/>
      <c r="P13" s="94"/>
      <c r="Q13" s="94"/>
      <c r="R13" s="94"/>
      <c r="S13" s="94"/>
    </row>
    <row r="14" spans="1:19" ht="15">
      <c r="A14" s="22" t="s">
        <v>25</v>
      </c>
      <c r="B14" s="92" t="s">
        <v>179</v>
      </c>
      <c r="C14" s="92"/>
      <c r="D14" s="18">
        <v>100</v>
      </c>
      <c r="E14" s="23">
        <v>0.40</v>
      </c>
      <c r="F14" s="23">
        <v>0.10</v>
      </c>
      <c r="G14" s="23">
        <v>10.10</v>
      </c>
      <c r="H14" s="22">
        <v>43</v>
      </c>
      <c r="I14" s="18">
        <v>2</v>
      </c>
      <c r="K14" s="22" t="s">
        <v>25</v>
      </c>
      <c r="L14" s="92" t="s">
        <v>179</v>
      </c>
      <c r="M14" s="92"/>
      <c r="N14" s="18">
        <v>100</v>
      </c>
      <c r="O14" s="23">
        <v>0.40</v>
      </c>
      <c r="P14" s="23">
        <v>0.10</v>
      </c>
      <c r="Q14" s="23">
        <v>10.10</v>
      </c>
      <c r="R14" s="22">
        <v>43</v>
      </c>
      <c r="S14" s="18">
        <v>2</v>
      </c>
    </row>
    <row r="15" spans="1:19" ht="15">
      <c r="A15" s="94" t="s">
        <v>27</v>
      </c>
      <c r="B15" s="94"/>
      <c r="C15" s="94"/>
      <c r="D15" s="94"/>
      <c r="E15" s="94"/>
      <c r="F15" s="94"/>
      <c r="G15" s="94"/>
      <c r="H15" s="94"/>
      <c r="I15" s="94"/>
      <c r="K15" s="94" t="s">
        <v>27</v>
      </c>
      <c r="L15" s="94"/>
      <c r="M15" s="94"/>
      <c r="N15" s="94"/>
      <c r="O15" s="94"/>
      <c r="P15" s="94"/>
      <c r="Q15" s="94"/>
      <c r="R15" s="94"/>
      <c r="S15" s="94"/>
    </row>
    <row r="16" spans="1:19" ht="70.5" customHeight="1">
      <c r="A16" s="30" t="s">
        <v>203</v>
      </c>
      <c r="B16" s="108" t="s">
        <v>204</v>
      </c>
      <c r="C16" s="108"/>
      <c r="D16" s="27">
        <v>40</v>
      </c>
      <c r="E16" s="28">
        <v>3.20</v>
      </c>
      <c r="F16" s="28">
        <v>4.5999999999999996</v>
      </c>
      <c r="G16" s="28">
        <v>9.40</v>
      </c>
      <c r="H16" s="29">
        <v>77.80</v>
      </c>
      <c r="I16" s="27">
        <v>1</v>
      </c>
      <c r="K16" s="30" t="s">
        <v>203</v>
      </c>
      <c r="L16" s="108" t="s">
        <v>204</v>
      </c>
      <c r="M16" s="108"/>
      <c r="N16" s="27">
        <v>60</v>
      </c>
      <c r="O16" s="28">
        <v>4.80</v>
      </c>
      <c r="P16" s="28">
        <v>6.80</v>
      </c>
      <c r="Q16" s="28">
        <v>14.10</v>
      </c>
      <c r="R16" s="29">
        <v>116.82</v>
      </c>
      <c r="S16" s="29">
        <v>1.25</v>
      </c>
    </row>
    <row r="17" spans="1:19" ht="42.75" customHeight="1">
      <c r="A17" s="24">
        <v>76</v>
      </c>
      <c r="B17" s="92" t="s">
        <v>205</v>
      </c>
      <c r="C17" s="92"/>
      <c r="D17" s="18">
        <v>165</v>
      </c>
      <c r="E17" s="23">
        <v>4.9000000000000004</v>
      </c>
      <c r="F17" s="23">
        <v>6.50</v>
      </c>
      <c r="G17" s="23">
        <v>6.10</v>
      </c>
      <c r="H17" s="22">
        <v>122.20</v>
      </c>
      <c r="I17" s="22">
        <v>5.0999999999999996</v>
      </c>
      <c r="K17" s="30">
        <v>76</v>
      </c>
      <c r="L17" s="108" t="s">
        <v>321</v>
      </c>
      <c r="M17" s="108"/>
      <c r="N17" s="27">
        <v>200</v>
      </c>
      <c r="O17" s="29">
        <v>5.93</v>
      </c>
      <c r="P17" s="28">
        <v>7.9444400000000002</v>
      </c>
      <c r="Q17" s="29">
        <v>7.50</v>
      </c>
      <c r="R17" s="29">
        <v>150</v>
      </c>
      <c r="S17" s="29">
        <v>6.18</v>
      </c>
    </row>
    <row r="18" spans="1:19" ht="26.25" customHeight="1">
      <c r="A18" s="24">
        <v>255</v>
      </c>
      <c r="B18" s="92" t="s">
        <v>206</v>
      </c>
      <c r="C18" s="92"/>
      <c r="D18" s="18">
        <v>60</v>
      </c>
      <c r="E18" s="23">
        <v>4.80</v>
      </c>
      <c r="F18" s="23">
        <v>3.20</v>
      </c>
      <c r="G18" s="23">
        <v>8.85</v>
      </c>
      <c r="H18" s="22">
        <v>101.21</v>
      </c>
      <c r="I18" s="23">
        <v>0.10</v>
      </c>
      <c r="K18" s="24">
        <v>255</v>
      </c>
      <c r="L18" s="92" t="s">
        <v>322</v>
      </c>
      <c r="M18" s="92"/>
      <c r="N18" s="18">
        <v>70</v>
      </c>
      <c r="O18" s="23">
        <v>7.90</v>
      </c>
      <c r="P18" s="23">
        <v>5.70</v>
      </c>
      <c r="Q18" s="23">
        <v>9.1999999999999993</v>
      </c>
      <c r="R18" s="22">
        <v>147.25</v>
      </c>
      <c r="S18" s="22">
        <v>0.12</v>
      </c>
    </row>
    <row r="19" spans="1:19" ht="26.25" customHeight="1">
      <c r="A19" s="24">
        <v>322</v>
      </c>
      <c r="B19" s="96" t="s">
        <v>207</v>
      </c>
      <c r="C19" s="96"/>
      <c r="D19" s="71">
        <v>110</v>
      </c>
      <c r="E19" s="70">
        <v>1.32</v>
      </c>
      <c r="F19" s="70">
        <v>4.46</v>
      </c>
      <c r="G19" s="70">
        <v>11.11</v>
      </c>
      <c r="H19" s="70">
        <v>84.26</v>
      </c>
      <c r="I19" s="70">
        <v>6.60</v>
      </c>
      <c r="K19" s="24">
        <v>322</v>
      </c>
      <c r="L19" s="93" t="s">
        <v>323</v>
      </c>
      <c r="M19" s="93"/>
      <c r="N19" s="19">
        <v>130</v>
      </c>
      <c r="O19" s="70">
        <v>1.65</v>
      </c>
      <c r="P19" s="70">
        <v>5.20</v>
      </c>
      <c r="Q19" s="70">
        <v>13.12</v>
      </c>
      <c r="R19" s="70">
        <v>91.12</v>
      </c>
      <c r="S19" s="70">
        <v>7.80</v>
      </c>
    </row>
    <row r="20" spans="1:19" ht="25.5" customHeight="1">
      <c r="A20" s="24">
        <v>378</v>
      </c>
      <c r="B20" s="92" t="s">
        <v>208</v>
      </c>
      <c r="C20" s="92"/>
      <c r="D20" s="18">
        <v>150</v>
      </c>
      <c r="E20" s="23">
        <v>0.30</v>
      </c>
      <c r="F20" s="23">
        <v>0</v>
      </c>
      <c r="G20" s="23">
        <v>23.80</v>
      </c>
      <c r="H20" s="22">
        <v>103.50</v>
      </c>
      <c r="I20" s="18">
        <v>9</v>
      </c>
      <c r="K20" s="30">
        <v>378</v>
      </c>
      <c r="L20" s="108" t="s">
        <v>324</v>
      </c>
      <c r="M20" s="108"/>
      <c r="N20" s="27">
        <v>170</v>
      </c>
      <c r="O20" s="29">
        <v>0.34</v>
      </c>
      <c r="P20" s="29">
        <v>0</v>
      </c>
      <c r="Q20" s="29">
        <v>24.80</v>
      </c>
      <c r="R20" s="29">
        <v>117.30</v>
      </c>
      <c r="S20" s="28">
        <v>10.199999999999999</v>
      </c>
    </row>
    <row r="21" spans="1:19" ht="28.5" customHeight="1">
      <c r="A21" s="24"/>
      <c r="B21" s="92" t="s">
        <v>22</v>
      </c>
      <c r="C21" s="92"/>
      <c r="D21" s="18">
        <v>20</v>
      </c>
      <c r="E21" s="23">
        <v>1.51</v>
      </c>
      <c r="F21" s="22">
        <v>0.54220000000000002</v>
      </c>
      <c r="G21" s="23">
        <v>9.7200000000000006</v>
      </c>
      <c r="H21" s="22">
        <v>48.64</v>
      </c>
      <c r="I21" s="25"/>
      <c r="K21" s="24"/>
      <c r="L21" s="92" t="s">
        <v>22</v>
      </c>
      <c r="M21" s="92"/>
      <c r="N21" s="18">
        <v>30</v>
      </c>
      <c r="O21" s="23">
        <v>2.94</v>
      </c>
      <c r="P21" s="22">
        <v>1.01</v>
      </c>
      <c r="Q21" s="22">
        <v>15.60</v>
      </c>
      <c r="R21" s="22">
        <v>79.099999999999994</v>
      </c>
      <c r="S21" s="22"/>
    </row>
    <row r="22" spans="1:19" ht="29.25" customHeight="1">
      <c r="A22" s="24"/>
      <c r="B22" s="92" t="s">
        <v>34</v>
      </c>
      <c r="C22" s="92"/>
      <c r="D22" s="18">
        <v>20</v>
      </c>
      <c r="E22" s="23">
        <v>1</v>
      </c>
      <c r="F22" s="22">
        <v>0.36</v>
      </c>
      <c r="G22" s="23">
        <v>9.90</v>
      </c>
      <c r="H22" s="22">
        <v>45.60</v>
      </c>
      <c r="I22" s="25"/>
      <c r="K22" s="24"/>
      <c r="L22" s="92" t="s">
        <v>34</v>
      </c>
      <c r="M22" s="92"/>
      <c r="N22" s="18">
        <v>25</v>
      </c>
      <c r="O22" s="22">
        <v>1.4719899999999999</v>
      </c>
      <c r="P22" s="22">
        <v>0.45</v>
      </c>
      <c r="Q22" s="22">
        <v>13.11</v>
      </c>
      <c r="R22" s="22">
        <v>59.634889999999999</v>
      </c>
      <c r="S22" s="22"/>
    </row>
    <row r="23" spans="1:19" ht="15">
      <c r="A23" s="94" t="s">
        <v>35</v>
      </c>
      <c r="B23" s="94"/>
      <c r="C23" s="94"/>
      <c r="D23" s="94"/>
      <c r="E23" s="94"/>
      <c r="F23" s="94"/>
      <c r="G23" s="94"/>
      <c r="H23" s="94"/>
      <c r="I23" s="94"/>
      <c r="K23" s="94" t="s">
        <v>35</v>
      </c>
      <c r="L23" s="94"/>
      <c r="M23" s="94"/>
      <c r="N23" s="94"/>
      <c r="O23" s="94"/>
      <c r="P23" s="94"/>
      <c r="Q23" s="94"/>
      <c r="R23" s="94"/>
      <c r="S23" s="94"/>
    </row>
    <row r="24" spans="1:19" ht="15">
      <c r="A24" s="24" t="s">
        <v>209</v>
      </c>
      <c r="B24" s="92" t="s">
        <v>210</v>
      </c>
      <c r="C24" s="92"/>
      <c r="D24" s="18">
        <v>50</v>
      </c>
      <c r="E24" s="23">
        <v>3.90</v>
      </c>
      <c r="F24" s="23">
        <v>3</v>
      </c>
      <c r="G24" s="23">
        <v>27.30</v>
      </c>
      <c r="H24" s="22">
        <v>157</v>
      </c>
      <c r="I24" s="23">
        <v>0.30</v>
      </c>
      <c r="K24" s="24" t="s">
        <v>209</v>
      </c>
      <c r="L24" s="92" t="s">
        <v>210</v>
      </c>
      <c r="M24" s="92"/>
      <c r="N24" s="18">
        <v>70</v>
      </c>
      <c r="O24" s="23">
        <v>5</v>
      </c>
      <c r="P24" s="23">
        <v>3.90</v>
      </c>
      <c r="Q24" s="23">
        <v>39</v>
      </c>
      <c r="R24" s="22">
        <v>219.80</v>
      </c>
      <c r="S24" s="23">
        <v>0.50</v>
      </c>
    </row>
    <row r="25" spans="1:19" ht="15">
      <c r="A25" s="18"/>
      <c r="B25" s="93" t="s">
        <v>99</v>
      </c>
      <c r="C25" s="93"/>
      <c r="D25" s="19">
        <v>180</v>
      </c>
      <c r="E25" s="32">
        <v>4.30</v>
      </c>
      <c r="F25" s="32">
        <v>3.70</v>
      </c>
      <c r="G25" s="32">
        <v>6.70</v>
      </c>
      <c r="H25" s="20">
        <v>98</v>
      </c>
      <c r="I25" s="32">
        <v>1.30</v>
      </c>
      <c r="K25" s="18"/>
      <c r="L25" s="93" t="s">
        <v>99</v>
      </c>
      <c r="M25" s="93"/>
      <c r="N25" s="19">
        <v>200</v>
      </c>
      <c r="O25" s="32">
        <v>6</v>
      </c>
      <c r="P25" s="32">
        <v>6.40</v>
      </c>
      <c r="Q25" s="32">
        <v>8.40</v>
      </c>
      <c r="R25" s="20">
        <v>116</v>
      </c>
      <c r="S25" s="70">
        <v>1.44</v>
      </c>
    </row>
    <row r="26" spans="1:19" ht="15">
      <c r="A26" s="94" t="s">
        <v>39</v>
      </c>
      <c r="B26" s="94"/>
      <c r="C26" s="94"/>
      <c r="D26" s="94"/>
      <c r="E26" s="94"/>
      <c r="F26" s="94"/>
      <c r="G26" s="94"/>
      <c r="H26" s="94"/>
      <c r="I26" s="94"/>
      <c r="K26" s="94" t="s">
        <v>39</v>
      </c>
      <c r="L26" s="94"/>
      <c r="M26" s="94"/>
      <c r="N26" s="94"/>
      <c r="O26" s="94"/>
      <c r="P26" s="94"/>
      <c r="Q26" s="94"/>
      <c r="R26" s="94"/>
      <c r="S26" s="94"/>
    </row>
    <row r="27" spans="1:19" ht="15">
      <c r="A27" s="59"/>
      <c r="B27" s="92" t="s">
        <v>117</v>
      </c>
      <c r="C27" s="92"/>
      <c r="D27" s="18">
        <v>20</v>
      </c>
      <c r="E27" s="23">
        <v>0.30</v>
      </c>
      <c r="F27" s="18">
        <v>1</v>
      </c>
      <c r="G27" s="23">
        <v>1.30</v>
      </c>
      <c r="H27" s="22">
        <v>15.70</v>
      </c>
      <c r="I27" s="23">
        <v>1.60</v>
      </c>
      <c r="K27" s="24"/>
      <c r="L27" s="92" t="s">
        <v>117</v>
      </c>
      <c r="M27" s="92"/>
      <c r="N27" s="18">
        <v>30</v>
      </c>
      <c r="O27" s="23">
        <v>0.40</v>
      </c>
      <c r="P27" s="23">
        <v>1.50</v>
      </c>
      <c r="Q27" s="23">
        <v>1.90</v>
      </c>
      <c r="R27" s="22">
        <v>23.60</v>
      </c>
      <c r="S27" s="23">
        <v>2.40</v>
      </c>
    </row>
    <row r="28" spans="1:19" ht="39.75" customHeight="1">
      <c r="A28" s="30">
        <v>309</v>
      </c>
      <c r="B28" s="108" t="s">
        <v>211</v>
      </c>
      <c r="C28" s="108"/>
      <c r="D28" s="27">
        <v>60</v>
      </c>
      <c r="E28" s="31">
        <v>7.20</v>
      </c>
      <c r="F28" s="31">
        <v>6.80</v>
      </c>
      <c r="G28" s="31">
        <v>11.20</v>
      </c>
      <c r="H28" s="28">
        <v>152.40</v>
      </c>
      <c r="I28" s="31">
        <v>0.78</v>
      </c>
      <c r="K28" s="30">
        <v>309</v>
      </c>
      <c r="L28" s="108" t="s">
        <v>211</v>
      </c>
      <c r="M28" s="108"/>
      <c r="N28" s="27">
        <v>80</v>
      </c>
      <c r="O28" s="31">
        <v>10.80</v>
      </c>
      <c r="P28" s="31">
        <v>10.10</v>
      </c>
      <c r="Q28" s="31">
        <v>6.92</v>
      </c>
      <c r="R28" s="28">
        <v>173.33</v>
      </c>
      <c r="S28" s="31">
        <v>1.04</v>
      </c>
    </row>
    <row r="29" spans="1:19" ht="30.75" customHeight="1">
      <c r="A29" s="24">
        <v>320</v>
      </c>
      <c r="B29" s="96" t="s">
        <v>212</v>
      </c>
      <c r="C29" s="96"/>
      <c r="D29" s="71">
        <v>110</v>
      </c>
      <c r="E29" s="70">
        <v>3.08</v>
      </c>
      <c r="F29" s="70">
        <v>4.62</v>
      </c>
      <c r="G29" s="70">
        <v>8.25</v>
      </c>
      <c r="H29" s="70">
        <v>127.82</v>
      </c>
      <c r="I29" s="70">
        <v>7.70</v>
      </c>
      <c r="K29" s="30">
        <v>320</v>
      </c>
      <c r="L29" s="114" t="s">
        <v>212</v>
      </c>
      <c r="M29" s="114"/>
      <c r="N29" s="46">
        <v>130</v>
      </c>
      <c r="O29" s="72">
        <v>3.66</v>
      </c>
      <c r="P29" s="72">
        <v>5.46</v>
      </c>
      <c r="Q29" s="72">
        <v>9.75</v>
      </c>
      <c r="R29" s="72">
        <v>151.06</v>
      </c>
      <c r="S29" s="72">
        <v>9.10</v>
      </c>
    </row>
    <row r="30" spans="1:19" ht="30.75" customHeight="1">
      <c r="A30" s="24"/>
      <c r="B30" s="92" t="s">
        <v>22</v>
      </c>
      <c r="C30" s="92"/>
      <c r="D30" s="18">
        <v>20</v>
      </c>
      <c r="E30" s="23">
        <v>1.51</v>
      </c>
      <c r="F30" s="22">
        <v>0.54220000000000002</v>
      </c>
      <c r="G30" s="23">
        <v>9.7200000000000006</v>
      </c>
      <c r="H30" s="22">
        <v>48.64</v>
      </c>
      <c r="I30" s="25"/>
      <c r="K30" s="24"/>
      <c r="L30" s="92" t="s">
        <v>34</v>
      </c>
      <c r="M30" s="92"/>
      <c r="N30" s="18">
        <v>25</v>
      </c>
      <c r="O30" s="22">
        <v>1.4719899999999999</v>
      </c>
      <c r="P30" s="22">
        <v>0.45</v>
      </c>
      <c r="Q30" s="22">
        <v>13.11</v>
      </c>
      <c r="R30" s="22">
        <v>59.634889999999999</v>
      </c>
      <c r="S30" s="22"/>
    </row>
    <row r="31" spans="1:19" ht="24.75" customHeight="1">
      <c r="A31" s="24"/>
      <c r="B31" s="92" t="s">
        <v>34</v>
      </c>
      <c r="C31" s="92"/>
      <c r="D31" s="18">
        <v>20</v>
      </c>
      <c r="E31" s="23">
        <v>1</v>
      </c>
      <c r="F31" s="22">
        <v>0.36</v>
      </c>
      <c r="G31" s="23">
        <v>9.90</v>
      </c>
      <c r="H31" s="22">
        <v>45.60</v>
      </c>
      <c r="I31" s="25"/>
      <c r="K31" s="24"/>
      <c r="L31" s="92" t="s">
        <v>22</v>
      </c>
      <c r="M31" s="92"/>
      <c r="N31" s="18">
        <v>20</v>
      </c>
      <c r="O31" s="23">
        <v>1.51</v>
      </c>
      <c r="P31" s="22">
        <v>0.54220000000000002</v>
      </c>
      <c r="Q31" s="23">
        <v>9.7200000000000006</v>
      </c>
      <c r="R31" s="22">
        <v>48.64</v>
      </c>
      <c r="S31" s="25"/>
    </row>
    <row r="32" spans="1:19" ht="15">
      <c r="A32" s="24">
        <v>393</v>
      </c>
      <c r="B32" s="92" t="s">
        <v>43</v>
      </c>
      <c r="C32" s="92"/>
      <c r="D32" s="33" t="s">
        <v>44</v>
      </c>
      <c r="E32" s="22">
        <v>0.11</v>
      </c>
      <c r="F32" s="25"/>
      <c r="G32" s="23">
        <v>8.1999999999999993</v>
      </c>
      <c r="H32" s="22">
        <v>34.60</v>
      </c>
      <c r="I32" s="23">
        <v>2.2000000000000002</v>
      </c>
      <c r="K32" s="24">
        <v>393</v>
      </c>
      <c r="L32" s="92" t="s">
        <v>43</v>
      </c>
      <c r="M32" s="92"/>
      <c r="N32" s="33" t="s">
        <v>283</v>
      </c>
      <c r="O32" s="22">
        <v>0.15</v>
      </c>
      <c r="P32" s="22">
        <v>0</v>
      </c>
      <c r="Q32" s="22">
        <v>9.50</v>
      </c>
      <c r="R32" s="22">
        <v>40.10</v>
      </c>
      <c r="S32" s="22">
        <v>2.50</v>
      </c>
    </row>
    <row r="33" spans="1:19" ht="24">
      <c r="A33" s="95" t="s">
        <v>213</v>
      </c>
      <c r="B33" s="95"/>
      <c r="C33" s="95"/>
      <c r="D33" s="95"/>
      <c r="E33" s="95" t="s">
        <v>11</v>
      </c>
      <c r="F33" s="95"/>
      <c r="G33" s="95"/>
      <c r="H33" s="91" t="s">
        <v>12</v>
      </c>
      <c r="I33" s="34" t="s">
        <v>13</v>
      </c>
      <c r="K33" s="95" t="s">
        <v>325</v>
      </c>
      <c r="L33" s="95"/>
      <c r="M33" s="95"/>
      <c r="N33" s="95"/>
      <c r="O33" s="95" t="s">
        <v>11</v>
      </c>
      <c r="P33" s="95"/>
      <c r="Q33" s="95"/>
      <c r="R33" s="91" t="s">
        <v>12</v>
      </c>
      <c r="S33" s="34" t="s">
        <v>13</v>
      </c>
    </row>
    <row r="34" spans="1:19" ht="15">
      <c r="A34" s="95"/>
      <c r="B34" s="95"/>
      <c r="C34" s="95"/>
      <c r="D34" s="95"/>
      <c r="E34" s="34" t="s">
        <v>14</v>
      </c>
      <c r="F34" s="34" t="s">
        <v>15</v>
      </c>
      <c r="G34" s="34" t="s">
        <v>16</v>
      </c>
      <c r="H34" s="91"/>
      <c r="I34" s="34" t="s">
        <v>17</v>
      </c>
      <c r="K34" s="95"/>
      <c r="L34" s="95"/>
      <c r="M34" s="95"/>
      <c r="N34" s="95"/>
      <c r="O34" s="34" t="s">
        <v>14</v>
      </c>
      <c r="P34" s="34" t="s">
        <v>15</v>
      </c>
      <c r="Q34" s="34" t="s">
        <v>16</v>
      </c>
      <c r="R34" s="91"/>
      <c r="S34" s="34" t="s">
        <v>17</v>
      </c>
    </row>
    <row r="35" spans="1:19" ht="15">
      <c r="A35" s="95"/>
      <c r="B35" s="95"/>
      <c r="C35" s="95"/>
      <c r="D35" s="95"/>
      <c r="E35" s="35">
        <f>E32+E31+E30-0.0002+E29+E28+E27+E25+E24+E22+E21+E20+E19+E18+E17+E16+E14+E12+E11+E10</f>
        <v>55.659800000000004</v>
      </c>
      <c r="F35" s="35">
        <f>F32+F31+F30+F29+3.56+F28+F27+F25+F24+F22+F21+F20+F19+F18+F17+F16+F14+F12+F11+F10</f>
        <v>55.576600000000013</v>
      </c>
      <c r="G35" s="35">
        <f>G32+G31+G30+G29+G28-0.0002+G27+G25+G24+G22+G21+G20+G19+G18+G17+G16+G14+G12+G11+G10</f>
        <v>212.22980000000001</v>
      </c>
      <c r="H35" s="35">
        <f>H32+H31+H30+H29+H28+H27+H25+18.5+H24+H22+H21+H20+H19+H18+H17+H16+H14+H12+H11+H10</f>
        <v>1675.9600000000003</v>
      </c>
      <c r="I35" s="35">
        <f>I32+I31+I30+I29+I28+I27+I25+I24+I22+I21+I20+I19+I18+I17+I16+I14+I12+I11+I10</f>
        <v>38.990000000000009</v>
      </c>
      <c r="K35" s="95"/>
      <c r="L35" s="95"/>
      <c r="M35" s="95"/>
      <c r="N35" s="95"/>
      <c r="O35" s="35">
        <f>O32+O31+O30+O29+O28+O27+O25+O24+O22+O21+O20+O19+O18+O17+O16+O14+O12+O11+O10</f>
        <v>75.633979999999994</v>
      </c>
      <c r="P35" s="35">
        <f>P32+P31+P30+P29+P28+P27+P25+P24+P22+P21+P20+P19+P18+P17+P16+P14+P12+P11+P10</f>
        <v>70.616640000000004</v>
      </c>
      <c r="Q35" s="35">
        <f>Q32+Q31+Q30+Q29-0.0001+Q28+Q27+Q25+Q24+Q22+Q21+Q20+Q19+Q18+Q17+Q16+Q14+Q12+Q11+Q10</f>
        <v>259.13989999999995</v>
      </c>
      <c r="R35" s="35">
        <f>R32+R31+R30+R29+R28+18.99+R27+R25+R24+R22+R21+R20+R19+R18+R17+R16+R14+R12+R11+R10</f>
        <v>2095.0197800000001</v>
      </c>
      <c r="S35" s="35">
        <f>S32+S31+S30+S29+S28+S27+S25+S24+S22+S21+S20+S19+S18+S17+S16+S14+S12+S11+S10</f>
        <v>46.04</v>
      </c>
    </row>
  </sheetData>
  <mergeCells count="68">
    <mergeCell ref="A1:I1"/>
    <mergeCell ref="D4:H4"/>
    <mergeCell ref="A7:A8"/>
    <mergeCell ref="B7:C8"/>
    <mergeCell ref="D7:D8"/>
    <mergeCell ref="E7:G7"/>
    <mergeCell ref="H7:H8"/>
    <mergeCell ref="B20:C20"/>
    <mergeCell ref="A9:I9"/>
    <mergeCell ref="B10:C10"/>
    <mergeCell ref="B11:C11"/>
    <mergeCell ref="B12:C12"/>
    <mergeCell ref="A13:I13"/>
    <mergeCell ref="B14:C14"/>
    <mergeCell ref="A15:I15"/>
    <mergeCell ref="B16:C16"/>
    <mergeCell ref="B17:C17"/>
    <mergeCell ref="B18:C18"/>
    <mergeCell ref="B19:C19"/>
    <mergeCell ref="B32:C32"/>
    <mergeCell ref="B21:C21"/>
    <mergeCell ref="B22:C22"/>
    <mergeCell ref="A23:I23"/>
    <mergeCell ref="B24:C24"/>
    <mergeCell ref="B25:C25"/>
    <mergeCell ref="A26:I26"/>
    <mergeCell ref="L14:M14"/>
    <mergeCell ref="A33:D35"/>
    <mergeCell ref="E33:G33"/>
    <mergeCell ref="H33:H34"/>
    <mergeCell ref="K1:S1"/>
    <mergeCell ref="N4:R4"/>
    <mergeCell ref="K7:K8"/>
    <mergeCell ref="L7:M8"/>
    <mergeCell ref="N7:N8"/>
    <mergeCell ref="O7:Q7"/>
    <mergeCell ref="R7:R8"/>
    <mergeCell ref="B27:C27"/>
    <mergeCell ref="B28:C28"/>
    <mergeCell ref="B29:C29"/>
    <mergeCell ref="B30:C30"/>
    <mergeCell ref="B31:C31"/>
    <mergeCell ref="K9:S9"/>
    <mergeCell ref="L10:M10"/>
    <mergeCell ref="L11:M11"/>
    <mergeCell ref="L12:M12"/>
    <mergeCell ref="K13:S13"/>
    <mergeCell ref="K26:S26"/>
    <mergeCell ref="K15:S15"/>
    <mergeCell ref="L16:M16"/>
    <mergeCell ref="L17:M17"/>
    <mergeCell ref="L18:M18"/>
    <mergeCell ref="L19:M19"/>
    <mergeCell ref="L20:M20"/>
    <mergeCell ref="L21:M21"/>
    <mergeCell ref="L22:M22"/>
    <mergeCell ref="K23:S23"/>
    <mergeCell ref="L24:M24"/>
    <mergeCell ref="L25:M25"/>
    <mergeCell ref="K33:N35"/>
    <mergeCell ref="O33:Q33"/>
    <mergeCell ref="R33:R34"/>
    <mergeCell ref="L27:M27"/>
    <mergeCell ref="L28:M28"/>
    <mergeCell ref="L29:M29"/>
    <mergeCell ref="L30:M30"/>
    <mergeCell ref="L31:M31"/>
    <mergeCell ref="L32:M32"/>
  </mergeCells>
  <pageMargins left="0.7" right="0.7" top="0.75" bottom="0.75" header="0.3" footer="0.3"/>
  <pageSetup orientation="portrait" paperSize="9" scale="5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38"/>
  <sheetViews>
    <sheetView workbookViewId="0" topLeftCell="A10">
      <selection pane="topLeft" activeCell="W15" sqref="W15"/>
    </sheetView>
  </sheetViews>
  <sheetFormatPr defaultRowHeight="15"/>
  <sheetData>
    <row r="1" spans="1:19" ht="15">
      <c r="A1" s="110" t="s">
        <v>214</v>
      </c>
      <c r="B1" s="110"/>
      <c r="C1" s="110"/>
      <c r="D1" s="110"/>
      <c r="E1" s="110"/>
      <c r="F1" s="110"/>
      <c r="G1" s="110"/>
      <c r="H1" s="110"/>
      <c r="I1" s="110"/>
      <c r="K1" s="109" t="s">
        <v>214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13</v>
      </c>
      <c r="B3" s="37" t="s">
        <v>1</v>
      </c>
      <c r="C3" s="38">
        <v>3</v>
      </c>
      <c r="D3" s="2"/>
      <c r="E3" s="2"/>
      <c r="F3" s="2"/>
      <c r="G3" s="2"/>
      <c r="H3" s="3"/>
      <c r="I3" s="4"/>
      <c r="K3" s="1">
        <v>13</v>
      </c>
      <c r="L3" s="37" t="s">
        <v>1</v>
      </c>
      <c r="M3" s="38">
        <v>3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3</v>
      </c>
      <c r="D4" s="2"/>
      <c r="E4" s="2"/>
      <c r="F4" s="2"/>
      <c r="G4" s="2"/>
      <c r="H4" s="3"/>
      <c r="I4" s="4"/>
      <c r="K4" s="1"/>
      <c r="L4" s="37" t="s">
        <v>2</v>
      </c>
      <c r="M4" s="38">
        <v>3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40" t="s">
        <v>276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18.75" customHeight="1">
      <c r="A11" s="18">
        <v>215</v>
      </c>
      <c r="B11" s="93" t="s">
        <v>215</v>
      </c>
      <c r="C11" s="93"/>
      <c r="D11" s="19">
        <v>90</v>
      </c>
      <c r="E11" s="70">
        <v>8.36</v>
      </c>
      <c r="F11" s="70">
        <v>14.40</v>
      </c>
      <c r="G11" s="70">
        <v>1.54</v>
      </c>
      <c r="H11" s="70">
        <v>163.26</v>
      </c>
      <c r="I11" s="70">
        <v>0.77</v>
      </c>
      <c r="K11" s="18">
        <v>215</v>
      </c>
      <c r="L11" s="93" t="s">
        <v>215</v>
      </c>
      <c r="M11" s="93"/>
      <c r="N11" s="19">
        <v>105</v>
      </c>
      <c r="O11" s="69">
        <v>9.1999999999999993</v>
      </c>
      <c r="P11" s="69">
        <v>16</v>
      </c>
      <c r="Q11" s="69">
        <v>1.71</v>
      </c>
      <c r="R11" s="70">
        <v>181.42</v>
      </c>
      <c r="S11" s="69">
        <v>0.80</v>
      </c>
    </row>
    <row r="12" spans="1:19" ht="30" customHeight="1">
      <c r="A12" s="21"/>
      <c r="B12" s="92" t="s">
        <v>368</v>
      </c>
      <c r="C12" s="92"/>
      <c r="D12" s="18">
        <v>20</v>
      </c>
      <c r="E12" s="23">
        <v>0.70</v>
      </c>
      <c r="F12" s="23">
        <v>0.60</v>
      </c>
      <c r="G12" s="23">
        <v>1.50</v>
      </c>
      <c r="H12" s="22">
        <v>16.50</v>
      </c>
      <c r="I12" s="23">
        <v>2.90</v>
      </c>
      <c r="K12" s="21"/>
      <c r="L12" s="92" t="s">
        <v>368</v>
      </c>
      <c r="M12" s="92"/>
      <c r="N12" s="18">
        <v>25</v>
      </c>
      <c r="O12" s="23">
        <v>0.90</v>
      </c>
      <c r="P12" s="23">
        <v>0.80</v>
      </c>
      <c r="Q12" s="23">
        <v>1.90</v>
      </c>
      <c r="R12" s="22">
        <v>20.62</v>
      </c>
      <c r="S12" s="23">
        <v>3.62</v>
      </c>
    </row>
    <row r="13" spans="1:19" ht="18.75" customHeight="1">
      <c r="A13" s="27"/>
      <c r="B13" s="114" t="s">
        <v>107</v>
      </c>
      <c r="C13" s="114"/>
      <c r="D13" s="46">
        <v>5</v>
      </c>
      <c r="E13" s="20">
        <v>0.05</v>
      </c>
      <c r="F13" s="20">
        <v>3.93</v>
      </c>
      <c r="G13" s="20">
        <v>0.05</v>
      </c>
      <c r="H13" s="20">
        <v>35.43</v>
      </c>
      <c r="I13" s="29"/>
      <c r="K13" s="27"/>
      <c r="L13" s="114" t="s">
        <v>107</v>
      </c>
      <c r="M13" s="114"/>
      <c r="N13" s="46">
        <v>7</v>
      </c>
      <c r="O13" s="20">
        <v>0.070000000000000007</v>
      </c>
      <c r="P13" s="32">
        <v>5.46</v>
      </c>
      <c r="Q13" s="20">
        <v>0.070000000000000007</v>
      </c>
      <c r="R13" s="20">
        <v>49.63</v>
      </c>
      <c r="S13" s="31"/>
    </row>
    <row r="14" spans="1:19" ht="27" customHeight="1">
      <c r="A14" s="24"/>
      <c r="B14" s="92" t="s">
        <v>22</v>
      </c>
      <c r="C14" s="92"/>
      <c r="D14" s="18">
        <v>20</v>
      </c>
      <c r="E14" s="23">
        <v>1.51</v>
      </c>
      <c r="F14" s="22">
        <v>0.54220000000000002</v>
      </c>
      <c r="G14" s="23">
        <v>9.7200000000000006</v>
      </c>
      <c r="H14" s="22">
        <v>48.64</v>
      </c>
      <c r="I14" s="25"/>
      <c r="K14" s="24"/>
      <c r="L14" s="92" t="s">
        <v>22</v>
      </c>
      <c r="M14" s="92"/>
      <c r="N14" s="18">
        <v>30</v>
      </c>
      <c r="O14" s="23">
        <v>2.94</v>
      </c>
      <c r="P14" s="22">
        <v>1.01</v>
      </c>
      <c r="Q14" s="22">
        <v>15.60</v>
      </c>
      <c r="R14" s="22">
        <v>79.099999999999994</v>
      </c>
      <c r="S14" s="22"/>
    </row>
    <row r="15" spans="1:19" ht="31.5" customHeight="1">
      <c r="A15" s="24">
        <v>395</v>
      </c>
      <c r="B15" s="92" t="s">
        <v>21</v>
      </c>
      <c r="C15" s="92"/>
      <c r="D15" s="18">
        <v>150</v>
      </c>
      <c r="E15" s="23">
        <v>2.2000000000000002</v>
      </c>
      <c r="F15" s="23">
        <v>2.40</v>
      </c>
      <c r="G15" s="18">
        <v>14.20</v>
      </c>
      <c r="H15" s="23">
        <v>87.50</v>
      </c>
      <c r="I15" s="23">
        <v>1.40</v>
      </c>
      <c r="K15" s="24">
        <v>395</v>
      </c>
      <c r="L15" s="92" t="s">
        <v>277</v>
      </c>
      <c r="M15" s="92"/>
      <c r="N15" s="18">
        <v>180</v>
      </c>
      <c r="O15" s="23">
        <v>2.64</v>
      </c>
      <c r="P15" s="23">
        <v>2.90</v>
      </c>
      <c r="Q15" s="23">
        <v>17</v>
      </c>
      <c r="R15" s="23">
        <v>107.50</v>
      </c>
      <c r="S15" s="22">
        <v>1.70</v>
      </c>
    </row>
    <row r="16" spans="1:19" ht="15">
      <c r="A16" s="24"/>
      <c r="B16" s="92" t="s">
        <v>124</v>
      </c>
      <c r="C16" s="92"/>
      <c r="D16" s="18">
        <v>40</v>
      </c>
      <c r="E16" s="23">
        <v>0.30</v>
      </c>
      <c r="F16" s="23">
        <v>0.10</v>
      </c>
      <c r="G16" s="18">
        <v>3</v>
      </c>
      <c r="H16" s="22">
        <v>15.20</v>
      </c>
      <c r="I16" s="23">
        <v>4.50</v>
      </c>
      <c r="K16" s="24"/>
      <c r="L16" s="92" t="s">
        <v>124</v>
      </c>
      <c r="M16" s="92"/>
      <c r="N16" s="18">
        <v>80</v>
      </c>
      <c r="O16" s="23">
        <v>0.60</v>
      </c>
      <c r="P16" s="23">
        <v>0.20</v>
      </c>
      <c r="Q16" s="18">
        <v>6</v>
      </c>
      <c r="R16" s="22">
        <v>30.40</v>
      </c>
      <c r="S16" s="23">
        <v>9</v>
      </c>
    </row>
    <row r="17" spans="1:19" ht="15">
      <c r="A17" s="94" t="s">
        <v>24</v>
      </c>
      <c r="B17" s="94"/>
      <c r="C17" s="94"/>
      <c r="D17" s="94"/>
      <c r="E17" s="94"/>
      <c r="F17" s="94"/>
      <c r="G17" s="94"/>
      <c r="H17" s="94"/>
      <c r="I17" s="94"/>
      <c r="K17" s="94" t="s">
        <v>24</v>
      </c>
      <c r="L17" s="94"/>
      <c r="M17" s="94"/>
      <c r="N17" s="94"/>
      <c r="O17" s="94"/>
      <c r="P17" s="94"/>
      <c r="Q17" s="94"/>
      <c r="R17" s="94"/>
      <c r="S17" s="94"/>
    </row>
    <row r="18" spans="1:19" ht="15">
      <c r="A18" s="22" t="s">
        <v>25</v>
      </c>
      <c r="B18" s="92" t="s">
        <v>71</v>
      </c>
      <c r="C18" s="92"/>
      <c r="D18" s="18">
        <v>100</v>
      </c>
      <c r="E18" s="23">
        <v>0.50</v>
      </c>
      <c r="F18" s="23">
        <v>0.10</v>
      </c>
      <c r="G18" s="23">
        <v>10.10</v>
      </c>
      <c r="H18" s="22">
        <v>43</v>
      </c>
      <c r="I18" s="18">
        <v>2</v>
      </c>
      <c r="K18" s="22" t="s">
        <v>25</v>
      </c>
      <c r="L18" s="92" t="s">
        <v>71</v>
      </c>
      <c r="M18" s="92"/>
      <c r="N18" s="18">
        <v>100</v>
      </c>
      <c r="O18" s="23">
        <v>0.50</v>
      </c>
      <c r="P18" s="23">
        <v>0.10</v>
      </c>
      <c r="Q18" s="23">
        <v>10.10</v>
      </c>
      <c r="R18" s="22">
        <v>43</v>
      </c>
      <c r="S18" s="18">
        <v>2</v>
      </c>
    </row>
    <row r="19" spans="1:19" ht="15">
      <c r="A19" s="94" t="s">
        <v>27</v>
      </c>
      <c r="B19" s="94"/>
      <c r="C19" s="94"/>
      <c r="D19" s="94"/>
      <c r="E19" s="94"/>
      <c r="F19" s="94"/>
      <c r="G19" s="94"/>
      <c r="H19" s="94"/>
      <c r="I19" s="94"/>
      <c r="K19" s="94" t="s">
        <v>27</v>
      </c>
      <c r="L19" s="94"/>
      <c r="M19" s="94"/>
      <c r="N19" s="94"/>
      <c r="O19" s="94"/>
      <c r="P19" s="94"/>
      <c r="Q19" s="94"/>
      <c r="R19" s="94"/>
      <c r="S19" s="94"/>
    </row>
    <row r="20" spans="1:19" ht="44.25" customHeight="1">
      <c r="A20" s="30">
        <v>35</v>
      </c>
      <c r="B20" s="108" t="s">
        <v>216</v>
      </c>
      <c r="C20" s="108"/>
      <c r="D20" s="27">
        <v>40</v>
      </c>
      <c r="E20" s="28">
        <v>0.40</v>
      </c>
      <c r="F20" s="28">
        <v>3.30</v>
      </c>
      <c r="G20" s="28">
        <v>4.30</v>
      </c>
      <c r="H20" s="28">
        <v>41</v>
      </c>
      <c r="I20" s="28">
        <v>2.2999999999999998</v>
      </c>
      <c r="K20" s="30">
        <v>35</v>
      </c>
      <c r="L20" s="108" t="s">
        <v>216</v>
      </c>
      <c r="M20" s="108"/>
      <c r="N20" s="27">
        <v>60</v>
      </c>
      <c r="O20" s="28">
        <v>0.60</v>
      </c>
      <c r="P20" s="28">
        <v>4.9000000000000004</v>
      </c>
      <c r="Q20" s="28">
        <v>5.20</v>
      </c>
      <c r="R20" s="28">
        <v>61.50</v>
      </c>
      <c r="S20" s="28">
        <v>2.80</v>
      </c>
    </row>
    <row r="21" spans="1:19" ht="33" customHeight="1">
      <c r="A21" s="24" t="s">
        <v>217</v>
      </c>
      <c r="B21" s="92" t="s">
        <v>218</v>
      </c>
      <c r="C21" s="92"/>
      <c r="D21" s="18">
        <v>165</v>
      </c>
      <c r="E21" s="23">
        <v>3.20</v>
      </c>
      <c r="F21" s="22">
        <v>5.04</v>
      </c>
      <c r="G21" s="23">
        <v>13.75</v>
      </c>
      <c r="H21" s="22">
        <v>75.349999999999994</v>
      </c>
      <c r="I21" s="23">
        <v>8.10</v>
      </c>
      <c r="K21" s="24" t="s">
        <v>217</v>
      </c>
      <c r="L21" s="92" t="s">
        <v>326</v>
      </c>
      <c r="M21" s="92"/>
      <c r="N21" s="18">
        <v>200</v>
      </c>
      <c r="O21" s="23">
        <v>4</v>
      </c>
      <c r="P21" s="23">
        <v>6.50</v>
      </c>
      <c r="Q21" s="23">
        <v>17</v>
      </c>
      <c r="R21" s="23">
        <v>92</v>
      </c>
      <c r="S21" s="22">
        <v>9.8000000000000007</v>
      </c>
    </row>
    <row r="22" spans="1:19" ht="27.75" customHeight="1">
      <c r="A22" s="24">
        <v>292</v>
      </c>
      <c r="B22" s="93" t="s">
        <v>219</v>
      </c>
      <c r="C22" s="93"/>
      <c r="D22" s="19">
        <v>160</v>
      </c>
      <c r="E22" s="70">
        <v>16.27</v>
      </c>
      <c r="F22" s="70">
        <v>8.8699999999999992</v>
      </c>
      <c r="G22" s="70">
        <v>33.60</v>
      </c>
      <c r="H22" s="70">
        <v>318.68</v>
      </c>
      <c r="I22" s="70">
        <v>0.53</v>
      </c>
      <c r="K22" s="24">
        <v>292</v>
      </c>
      <c r="L22" s="93" t="s">
        <v>219</v>
      </c>
      <c r="M22" s="93"/>
      <c r="N22" s="19">
        <v>200</v>
      </c>
      <c r="O22" s="70">
        <v>18.13</v>
      </c>
      <c r="P22" s="70">
        <v>10.81</v>
      </c>
      <c r="Q22" s="70">
        <v>61.31</v>
      </c>
      <c r="R22" s="70">
        <v>386.21</v>
      </c>
      <c r="S22" s="70">
        <v>0.67</v>
      </c>
    </row>
    <row r="23" spans="1:19" ht="28.5" customHeight="1">
      <c r="A23" s="30">
        <v>376</v>
      </c>
      <c r="B23" s="108" t="s">
        <v>159</v>
      </c>
      <c r="C23" s="108"/>
      <c r="D23" s="27">
        <v>150</v>
      </c>
      <c r="E23" s="29">
        <v>0.33</v>
      </c>
      <c r="F23" s="29">
        <v>0.01</v>
      </c>
      <c r="G23" s="29">
        <v>20.83</v>
      </c>
      <c r="H23" s="29">
        <v>84.80</v>
      </c>
      <c r="I23" s="29">
        <v>4.5999999999999996</v>
      </c>
      <c r="K23" s="30">
        <v>376</v>
      </c>
      <c r="L23" s="108" t="s">
        <v>159</v>
      </c>
      <c r="M23" s="108"/>
      <c r="N23" s="27">
        <v>180</v>
      </c>
      <c r="O23" s="29">
        <v>0.38</v>
      </c>
      <c r="P23" s="29">
        <v>0.012</v>
      </c>
      <c r="Q23" s="29">
        <v>25</v>
      </c>
      <c r="R23" s="29">
        <v>101.76</v>
      </c>
      <c r="S23" s="28">
        <v>5.50</v>
      </c>
    </row>
    <row r="24" spans="1:19" ht="29.25" customHeight="1">
      <c r="A24" s="24"/>
      <c r="B24" s="92" t="s">
        <v>34</v>
      </c>
      <c r="C24" s="92"/>
      <c r="D24" s="18">
        <v>20</v>
      </c>
      <c r="E24" s="23">
        <v>1</v>
      </c>
      <c r="F24" s="22">
        <v>0.36</v>
      </c>
      <c r="G24" s="23">
        <v>9.90</v>
      </c>
      <c r="H24" s="22">
        <v>45.60</v>
      </c>
      <c r="I24" s="25"/>
      <c r="K24" s="24"/>
      <c r="L24" s="92" t="s">
        <v>22</v>
      </c>
      <c r="M24" s="92"/>
      <c r="N24" s="18">
        <v>30</v>
      </c>
      <c r="O24" s="23">
        <v>2.94</v>
      </c>
      <c r="P24" s="22">
        <v>1.01</v>
      </c>
      <c r="Q24" s="22">
        <v>15.60</v>
      </c>
      <c r="R24" s="22">
        <v>79.099999999999994</v>
      </c>
      <c r="S24" s="22"/>
    </row>
    <row r="25" spans="1:19" ht="28.5" customHeight="1">
      <c r="A25" s="24"/>
      <c r="B25" s="92" t="s">
        <v>22</v>
      </c>
      <c r="C25" s="92"/>
      <c r="D25" s="18">
        <v>20</v>
      </c>
      <c r="E25" s="23">
        <v>1.51</v>
      </c>
      <c r="F25" s="22">
        <v>0.54220000000000002</v>
      </c>
      <c r="G25" s="23">
        <v>9.7200000000000006</v>
      </c>
      <c r="H25" s="22">
        <v>48.64</v>
      </c>
      <c r="I25" s="25"/>
      <c r="K25" s="24"/>
      <c r="L25" s="92" t="s">
        <v>34</v>
      </c>
      <c r="M25" s="92"/>
      <c r="N25" s="18">
        <v>25</v>
      </c>
      <c r="O25" s="22">
        <v>1.4719899999999999</v>
      </c>
      <c r="P25" s="22">
        <v>0.45</v>
      </c>
      <c r="Q25" s="22">
        <v>13.11</v>
      </c>
      <c r="R25" s="22">
        <v>59.634889999999999</v>
      </c>
      <c r="S25" s="22"/>
    </row>
    <row r="26" spans="1:19" ht="15">
      <c r="A26" s="94" t="s">
        <v>35</v>
      </c>
      <c r="B26" s="94"/>
      <c r="C26" s="94"/>
      <c r="D26" s="94"/>
      <c r="E26" s="94"/>
      <c r="F26" s="94"/>
      <c r="G26" s="94"/>
      <c r="H26" s="94"/>
      <c r="I26" s="94"/>
      <c r="K26" s="94" t="s">
        <v>35</v>
      </c>
      <c r="L26" s="94"/>
      <c r="M26" s="94"/>
      <c r="N26" s="94"/>
      <c r="O26" s="94"/>
      <c r="P26" s="94"/>
      <c r="Q26" s="94"/>
      <c r="R26" s="94"/>
      <c r="S26" s="94"/>
    </row>
    <row r="27" spans="1:19" ht="15">
      <c r="A27" s="24" t="s">
        <v>220</v>
      </c>
      <c r="B27" s="92" t="s">
        <v>221</v>
      </c>
      <c r="C27" s="92"/>
      <c r="D27" s="18">
        <v>60</v>
      </c>
      <c r="E27" s="23">
        <v>6.10</v>
      </c>
      <c r="F27" s="23">
        <v>2.10</v>
      </c>
      <c r="G27" s="23">
        <v>32.299999999999997</v>
      </c>
      <c r="H27" s="22">
        <v>175</v>
      </c>
      <c r="I27" s="22">
        <v>0.09</v>
      </c>
      <c r="K27" s="24" t="s">
        <v>220</v>
      </c>
      <c r="L27" s="92" t="s">
        <v>221</v>
      </c>
      <c r="M27" s="92"/>
      <c r="N27" s="18">
        <v>70</v>
      </c>
      <c r="O27" s="23">
        <v>6.80</v>
      </c>
      <c r="P27" s="23">
        <v>2.4443999999999999</v>
      </c>
      <c r="Q27" s="23">
        <v>37.700000000000003</v>
      </c>
      <c r="R27" s="22">
        <v>204.17</v>
      </c>
      <c r="S27" s="22">
        <v>0.11</v>
      </c>
    </row>
    <row r="28" spans="1:19" ht="15">
      <c r="A28" s="18"/>
      <c r="B28" s="93" t="s">
        <v>161</v>
      </c>
      <c r="C28" s="93"/>
      <c r="D28" s="19">
        <v>180</v>
      </c>
      <c r="E28" s="69">
        <v>5.20</v>
      </c>
      <c r="F28" s="69">
        <v>4.4000000000000004</v>
      </c>
      <c r="G28" s="69">
        <v>8</v>
      </c>
      <c r="H28" s="70">
        <v>121.20</v>
      </c>
      <c r="I28" s="69">
        <v>1.56</v>
      </c>
      <c r="K28" s="18"/>
      <c r="L28" s="93" t="s">
        <v>161</v>
      </c>
      <c r="M28" s="93"/>
      <c r="N28" s="19">
        <v>200</v>
      </c>
      <c r="O28" s="32">
        <v>5.60</v>
      </c>
      <c r="P28" s="32">
        <v>6.40</v>
      </c>
      <c r="Q28" s="32">
        <v>8.50</v>
      </c>
      <c r="R28" s="20">
        <v>112</v>
      </c>
      <c r="S28" s="70">
        <v>1.78</v>
      </c>
    </row>
    <row r="29" spans="1:19" ht="15">
      <c r="A29" s="94" t="s">
        <v>39</v>
      </c>
      <c r="B29" s="94"/>
      <c r="C29" s="94"/>
      <c r="D29" s="94"/>
      <c r="E29" s="94"/>
      <c r="F29" s="94"/>
      <c r="G29" s="94"/>
      <c r="H29" s="94"/>
      <c r="I29" s="94"/>
      <c r="K29" s="94" t="s">
        <v>39</v>
      </c>
      <c r="L29" s="94"/>
      <c r="M29" s="94"/>
      <c r="N29" s="94"/>
      <c r="O29" s="94"/>
      <c r="P29" s="94"/>
      <c r="Q29" s="94"/>
      <c r="R29" s="94"/>
      <c r="S29" s="94"/>
    </row>
    <row r="30" spans="1:19" ht="27.75" customHeight="1">
      <c r="A30" s="30">
        <v>278</v>
      </c>
      <c r="B30" s="108" t="s">
        <v>222</v>
      </c>
      <c r="C30" s="108"/>
      <c r="D30" s="27">
        <v>100</v>
      </c>
      <c r="E30" s="28">
        <v>11.20</v>
      </c>
      <c r="F30" s="28">
        <v>5.30</v>
      </c>
      <c r="G30" s="28">
        <v>2.70</v>
      </c>
      <c r="H30" s="29">
        <v>105.40</v>
      </c>
      <c r="I30" s="28">
        <v>0.90</v>
      </c>
      <c r="K30" s="30">
        <v>278</v>
      </c>
      <c r="L30" s="108" t="s">
        <v>222</v>
      </c>
      <c r="M30" s="108"/>
      <c r="N30" s="27">
        <v>110</v>
      </c>
      <c r="O30" s="28">
        <v>13.10</v>
      </c>
      <c r="P30" s="28">
        <v>6.2199</v>
      </c>
      <c r="Q30" s="28">
        <v>3.24</v>
      </c>
      <c r="R30" s="29">
        <v>123.60</v>
      </c>
      <c r="S30" s="29">
        <v>1.1000000000000001</v>
      </c>
    </row>
    <row r="31" spans="1:19" ht="15">
      <c r="A31" s="24">
        <v>165</v>
      </c>
      <c r="B31" s="92" t="s">
        <v>77</v>
      </c>
      <c r="C31" s="92"/>
      <c r="D31" s="18">
        <v>105</v>
      </c>
      <c r="E31" s="23">
        <v>4.0999999999999996</v>
      </c>
      <c r="F31" s="23">
        <v>5.20</v>
      </c>
      <c r="G31" s="23">
        <v>21.50</v>
      </c>
      <c r="H31" s="22">
        <v>193.83</v>
      </c>
      <c r="I31" s="22"/>
      <c r="K31" s="24">
        <v>165</v>
      </c>
      <c r="L31" s="92" t="s">
        <v>77</v>
      </c>
      <c r="M31" s="92"/>
      <c r="N31" s="18">
        <v>115</v>
      </c>
      <c r="O31" s="23">
        <v>4.80</v>
      </c>
      <c r="P31" s="23">
        <v>6.10</v>
      </c>
      <c r="Q31" s="23">
        <v>23.30</v>
      </c>
      <c r="R31" s="22">
        <v>231.98</v>
      </c>
      <c r="S31" s="66"/>
    </row>
    <row r="32" spans="1:19" ht="27.75" customHeight="1">
      <c r="A32" s="26"/>
      <c r="B32" s="108" t="s">
        <v>223</v>
      </c>
      <c r="C32" s="108"/>
      <c r="D32" s="27">
        <v>25</v>
      </c>
      <c r="E32" s="28">
        <v>0.40</v>
      </c>
      <c r="F32" s="28">
        <v>1.50</v>
      </c>
      <c r="G32" s="28">
        <v>1.1000000000000001</v>
      </c>
      <c r="H32" s="29">
        <v>20.20</v>
      </c>
      <c r="I32" s="29">
        <v>0.16</v>
      </c>
      <c r="K32" s="26"/>
      <c r="L32" s="108" t="s">
        <v>223</v>
      </c>
      <c r="M32" s="108"/>
      <c r="N32" s="27">
        <v>25</v>
      </c>
      <c r="O32" s="28">
        <v>0.40</v>
      </c>
      <c r="P32" s="28">
        <v>1.50</v>
      </c>
      <c r="Q32" s="28">
        <v>1.1000000000000001</v>
      </c>
      <c r="R32" s="29">
        <v>20.20</v>
      </c>
      <c r="S32" s="29">
        <v>0.16</v>
      </c>
    </row>
    <row r="33" spans="1:19" ht="26.25" customHeight="1">
      <c r="A33" s="24"/>
      <c r="B33" s="92" t="s">
        <v>22</v>
      </c>
      <c r="C33" s="92"/>
      <c r="D33" s="18">
        <v>20</v>
      </c>
      <c r="E33" s="23">
        <v>1.51</v>
      </c>
      <c r="F33" s="22">
        <v>0.54220000000000002</v>
      </c>
      <c r="G33" s="23">
        <v>9.7200000000000006</v>
      </c>
      <c r="H33" s="22">
        <v>48.64</v>
      </c>
      <c r="I33" s="25"/>
      <c r="K33" s="24"/>
      <c r="L33" s="92" t="s">
        <v>34</v>
      </c>
      <c r="M33" s="92"/>
      <c r="N33" s="18">
        <v>25</v>
      </c>
      <c r="O33" s="22">
        <v>1.4719899999999999</v>
      </c>
      <c r="P33" s="22">
        <v>0.45</v>
      </c>
      <c r="Q33" s="22">
        <v>13.11</v>
      </c>
      <c r="R33" s="22">
        <v>59.634889999999999</v>
      </c>
      <c r="S33" s="22"/>
    </row>
    <row r="34" spans="1:19" ht="27.75" customHeight="1">
      <c r="A34" s="24"/>
      <c r="B34" s="92" t="s">
        <v>34</v>
      </c>
      <c r="C34" s="92"/>
      <c r="D34" s="18">
        <v>20</v>
      </c>
      <c r="E34" s="23">
        <v>1</v>
      </c>
      <c r="F34" s="22">
        <v>0.36</v>
      </c>
      <c r="G34" s="23">
        <v>9.90</v>
      </c>
      <c r="H34" s="22">
        <v>45.60</v>
      </c>
      <c r="I34" s="25"/>
      <c r="K34" s="24"/>
      <c r="L34" s="92" t="s">
        <v>22</v>
      </c>
      <c r="M34" s="92"/>
      <c r="N34" s="18">
        <v>20</v>
      </c>
      <c r="O34" s="23">
        <v>1.51</v>
      </c>
      <c r="P34" s="22">
        <v>0.54220000000000002</v>
      </c>
      <c r="Q34" s="23">
        <v>9.7200000000000006</v>
      </c>
      <c r="R34" s="22">
        <v>48.64</v>
      </c>
      <c r="S34" s="25"/>
    </row>
    <row r="35" spans="1:19" ht="30" customHeight="1">
      <c r="A35" s="21" t="s">
        <v>140</v>
      </c>
      <c r="B35" s="92" t="s">
        <v>141</v>
      </c>
      <c r="C35" s="92"/>
      <c r="D35" s="18">
        <v>150</v>
      </c>
      <c r="E35" s="23">
        <v>1</v>
      </c>
      <c r="F35" s="23">
        <v>1.20</v>
      </c>
      <c r="G35" s="23">
        <v>9.1999999999999993</v>
      </c>
      <c r="H35" s="22">
        <v>52.40</v>
      </c>
      <c r="I35" s="23">
        <v>3.80</v>
      </c>
      <c r="K35" s="21" t="s">
        <v>140</v>
      </c>
      <c r="L35" s="92" t="s">
        <v>141</v>
      </c>
      <c r="M35" s="92"/>
      <c r="N35" s="18">
        <v>180</v>
      </c>
      <c r="O35" s="23">
        <v>1.548</v>
      </c>
      <c r="P35" s="23">
        <v>1.6355</v>
      </c>
      <c r="Q35" s="23">
        <v>12.1477</v>
      </c>
      <c r="R35" s="23">
        <v>64.20</v>
      </c>
      <c r="S35" s="23">
        <v>4.5999999999999996</v>
      </c>
    </row>
    <row r="36" spans="1:19" ht="24">
      <c r="A36" s="95" t="s">
        <v>224</v>
      </c>
      <c r="B36" s="95"/>
      <c r="C36" s="95"/>
      <c r="D36" s="95"/>
      <c r="E36" s="95" t="s">
        <v>11</v>
      </c>
      <c r="F36" s="95"/>
      <c r="G36" s="95"/>
      <c r="H36" s="91" t="s">
        <v>12</v>
      </c>
      <c r="I36" s="34" t="s">
        <v>13</v>
      </c>
      <c r="K36" s="95" t="s">
        <v>327</v>
      </c>
      <c r="L36" s="95"/>
      <c r="M36" s="95"/>
      <c r="N36" s="95"/>
      <c r="O36" s="95" t="s">
        <v>11</v>
      </c>
      <c r="P36" s="95"/>
      <c r="Q36" s="95"/>
      <c r="R36" s="91" t="s">
        <v>12</v>
      </c>
      <c r="S36" s="34" t="s">
        <v>13</v>
      </c>
    </row>
    <row r="37" spans="1:19" ht="15">
      <c r="A37" s="95"/>
      <c r="B37" s="95"/>
      <c r="C37" s="95"/>
      <c r="D37" s="95"/>
      <c r="E37" s="34" t="s">
        <v>14</v>
      </c>
      <c r="F37" s="34" t="s">
        <v>15</v>
      </c>
      <c r="G37" s="34" t="s">
        <v>16</v>
      </c>
      <c r="H37" s="91"/>
      <c r="I37" s="34" t="s">
        <v>17</v>
      </c>
      <c r="K37" s="95"/>
      <c r="L37" s="95"/>
      <c r="M37" s="95"/>
      <c r="N37" s="95"/>
      <c r="O37" s="34" t="s">
        <v>14</v>
      </c>
      <c r="P37" s="34" t="s">
        <v>15</v>
      </c>
      <c r="Q37" s="34" t="s">
        <v>16</v>
      </c>
      <c r="R37" s="91"/>
      <c r="S37" s="34" t="s">
        <v>17</v>
      </c>
    </row>
    <row r="38" spans="1:19" ht="15">
      <c r="A38" s="95"/>
      <c r="B38" s="95"/>
      <c r="C38" s="95"/>
      <c r="D38" s="95"/>
      <c r="E38" s="35">
        <f>E35+E34+E33+E32+E31+E30+E28+E27+E25+E24+E23+E22+E21+E20+E18+E16+E15+E14+E13+E12+E11</f>
        <v>66.839999999999989</v>
      </c>
      <c r="F38" s="35">
        <f>F35+F34+F33+F32+F31+F30+F28+F27+F25+F24+F23+F22+F21+F20+F18+F16+F15+F14+F13+F12+F11</f>
        <v>60.796600000000005</v>
      </c>
      <c r="G38" s="35">
        <f>G35+G34+G33+G32-0.00002+G31+G30+G28+G27+G25+G24+G23+G22+G21+G20+G18+G16+G15+G14+G13+G12+G11</f>
        <v>226.62997999999999</v>
      </c>
      <c r="H38" s="35">
        <f>H35+H34+H33+H32+H31+19+H30+H28+H27+H25+H24+H23+H22+H21+H20+H18+H16+H15+H14+H13+H12+H11</f>
        <v>1804.87</v>
      </c>
      <c r="I38" s="35">
        <f>I35+I34+I33+I32+I31+I30+I28+I27+I25+I24+I23+I22+I21+I20+I18+I16+I15+I14+I13+I12+I11</f>
        <v>33.61</v>
      </c>
      <c r="K38" s="95"/>
      <c r="L38" s="95"/>
      <c r="M38" s="95"/>
      <c r="N38" s="95"/>
      <c r="O38" s="35">
        <f>O35+O34+O33+O32+O31+O30+O28+O27+O25+O24+O23+O22+O21+O20+O18+O16+O15+O14+O13+O12+O11</f>
        <v>79.601979999999998</v>
      </c>
      <c r="P38" s="35">
        <f>P35+P34+P33+P32+P31+P30+P28+P27+P25+P24+P23+P22+P21+P20+P18+P16+P15+P14+P13+P12+P11</f>
        <v>75.444000000000003</v>
      </c>
      <c r="Q38" s="35">
        <f>Q35+Q34+Q33+Q32+Q31-0.0001+Q30+Q28+Q27+Q25+Q24+Q23+Q22+Q21+Q20+Q18+Q16+Q15+Q14+Q13+Q12+Q11</f>
        <v>298.41759999999999</v>
      </c>
      <c r="R38" s="35">
        <f>R35+R34+R33+R32+R31+R30+19.03+R28+R27+R25+R24+R23+R22+R21+R20+R18+R16+R15+R14+R13+R12+R11</f>
        <v>2175.32978</v>
      </c>
      <c r="S38" s="35">
        <f>S35+S34+S33+S32+S31+S30+S28+S27+S25+S24+S23+S22+S21+S20+S18+S16+S15+S14+S13+S12+S11</f>
        <v>43.639999999999993</v>
      </c>
    </row>
  </sheetData>
  <mergeCells count="72">
    <mergeCell ref="A1:I1"/>
    <mergeCell ref="D5:H5"/>
    <mergeCell ref="A8:A9"/>
    <mergeCell ref="B8:C9"/>
    <mergeCell ref="D8:D9"/>
    <mergeCell ref="E8:G8"/>
    <mergeCell ref="H8:H9"/>
    <mergeCell ref="B21:C21"/>
    <mergeCell ref="A10:I10"/>
    <mergeCell ref="B11:C11"/>
    <mergeCell ref="B12:C12"/>
    <mergeCell ref="B13:C13"/>
    <mergeCell ref="B14:C14"/>
    <mergeCell ref="B15:C15"/>
    <mergeCell ref="B16:C16"/>
    <mergeCell ref="A17:I17"/>
    <mergeCell ref="B18:C18"/>
    <mergeCell ref="A19:I19"/>
    <mergeCell ref="B20:C20"/>
    <mergeCell ref="B33:C33"/>
    <mergeCell ref="B22:C22"/>
    <mergeCell ref="B23:C23"/>
    <mergeCell ref="B24:C24"/>
    <mergeCell ref="B25:C25"/>
    <mergeCell ref="A26:I26"/>
    <mergeCell ref="B27:C27"/>
    <mergeCell ref="B28:C28"/>
    <mergeCell ref="A29:I29"/>
    <mergeCell ref="B30:C30"/>
    <mergeCell ref="B31:C31"/>
    <mergeCell ref="B32:C32"/>
    <mergeCell ref="K1:S1"/>
    <mergeCell ref="N5:R5"/>
    <mergeCell ref="K8:K9"/>
    <mergeCell ref="L8:M9"/>
    <mergeCell ref="N8:N9"/>
    <mergeCell ref="B34:C34"/>
    <mergeCell ref="B35:C35"/>
    <mergeCell ref="A36:D38"/>
    <mergeCell ref="E36:G36"/>
    <mergeCell ref="H36:H37"/>
    <mergeCell ref="K19:S19"/>
    <mergeCell ref="O8:Q8"/>
    <mergeCell ref="R8:R9"/>
    <mergeCell ref="K10:S10"/>
    <mergeCell ref="L11:M11"/>
    <mergeCell ref="L12:M12"/>
    <mergeCell ref="L13:M13"/>
    <mergeCell ref="L14:M14"/>
    <mergeCell ref="L15:M15"/>
    <mergeCell ref="L16:M16"/>
    <mergeCell ref="K17:S17"/>
    <mergeCell ref="L18:M18"/>
    <mergeCell ref="L31:M31"/>
    <mergeCell ref="L20:M20"/>
    <mergeCell ref="L21:M21"/>
    <mergeCell ref="L22:M22"/>
    <mergeCell ref="L23:M23"/>
    <mergeCell ref="L24:M24"/>
    <mergeCell ref="L25:M25"/>
    <mergeCell ref="K26:S26"/>
    <mergeCell ref="L27:M27"/>
    <mergeCell ref="L28:M28"/>
    <mergeCell ref="K29:S29"/>
    <mergeCell ref="L30:M30"/>
    <mergeCell ref="R36:R37"/>
    <mergeCell ref="L32:M32"/>
    <mergeCell ref="L33:M33"/>
    <mergeCell ref="L34:M34"/>
    <mergeCell ref="L35:M35"/>
    <mergeCell ref="K36:N38"/>
    <mergeCell ref="O36:Q36"/>
  </mergeCells>
  <pageMargins left="0.7" right="0.7" top="0.75" bottom="0.75" header="0.3" footer="0.3"/>
  <pageSetup orientation="portrait" paperSize="9" scale="5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37"/>
  <sheetViews>
    <sheetView workbookViewId="0" topLeftCell="A3">
      <selection pane="topLeft" activeCell="K1" sqref="K1:S38"/>
    </sheetView>
  </sheetViews>
  <sheetFormatPr defaultRowHeight="15"/>
  <sheetData>
    <row r="1" spans="1:19" ht="15">
      <c r="A1" s="110" t="s">
        <v>225</v>
      </c>
      <c r="B1" s="110"/>
      <c r="C1" s="110"/>
      <c r="D1" s="110"/>
      <c r="E1" s="110"/>
      <c r="F1" s="110"/>
      <c r="G1" s="110"/>
      <c r="H1" s="110"/>
      <c r="I1" s="110"/>
      <c r="K1" s="109" t="s">
        <v>328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14</v>
      </c>
      <c r="B3" s="37" t="s">
        <v>1</v>
      </c>
      <c r="C3" s="38">
        <v>4</v>
      </c>
      <c r="D3" s="2"/>
      <c r="E3" s="2"/>
      <c r="F3" s="2"/>
      <c r="G3" s="2"/>
      <c r="H3" s="3"/>
      <c r="I3" s="4"/>
      <c r="K3" s="1">
        <v>14</v>
      </c>
      <c r="L3" s="37" t="s">
        <v>1</v>
      </c>
      <c r="M3" s="38">
        <v>4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3</v>
      </c>
      <c r="D4" s="2"/>
      <c r="E4" s="2"/>
      <c r="F4" s="2"/>
      <c r="G4" s="2"/>
      <c r="H4" s="3"/>
      <c r="I4" s="4"/>
      <c r="K4" s="1"/>
      <c r="L4" s="37" t="s">
        <v>2</v>
      </c>
      <c r="M4" s="38">
        <v>3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40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2" t="s">
        <v>291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19.5" customHeight="1">
      <c r="A11" s="24">
        <v>230</v>
      </c>
      <c r="B11" s="92" t="s">
        <v>226</v>
      </c>
      <c r="C11" s="92"/>
      <c r="D11" s="18">
        <v>90</v>
      </c>
      <c r="E11" s="23">
        <v>11.40</v>
      </c>
      <c r="F11" s="23">
        <v>9.40</v>
      </c>
      <c r="G11" s="23">
        <v>14.80</v>
      </c>
      <c r="H11" s="22">
        <v>207.60</v>
      </c>
      <c r="I11" s="23">
        <v>1.1000000000000001</v>
      </c>
      <c r="K11" s="24">
        <v>230</v>
      </c>
      <c r="L11" s="92" t="s">
        <v>226</v>
      </c>
      <c r="M11" s="92"/>
      <c r="N11" s="18">
        <v>135</v>
      </c>
      <c r="O11" s="23">
        <v>19.10</v>
      </c>
      <c r="P11" s="23">
        <v>10.50</v>
      </c>
      <c r="Q11" s="23">
        <v>27.20</v>
      </c>
      <c r="R11" s="22">
        <v>290.30</v>
      </c>
      <c r="S11" s="22">
        <v>1.48</v>
      </c>
    </row>
    <row r="12" spans="1:19" ht="26.25" customHeight="1">
      <c r="A12" s="24">
        <v>351</v>
      </c>
      <c r="B12" s="92" t="s">
        <v>68</v>
      </c>
      <c r="C12" s="92"/>
      <c r="D12" s="18">
        <v>20</v>
      </c>
      <c r="E12" s="23">
        <v>0.30</v>
      </c>
      <c r="F12" s="25">
        <v>0.70</v>
      </c>
      <c r="G12" s="23">
        <v>2.80</v>
      </c>
      <c r="H12" s="22">
        <v>20.60</v>
      </c>
      <c r="I12" s="23">
        <v>0.10</v>
      </c>
      <c r="K12" s="24">
        <v>351</v>
      </c>
      <c r="L12" s="92" t="s">
        <v>68</v>
      </c>
      <c r="M12" s="92"/>
      <c r="N12" s="18">
        <v>25</v>
      </c>
      <c r="O12" s="22">
        <v>0.40</v>
      </c>
      <c r="P12" s="22">
        <v>0.90</v>
      </c>
      <c r="Q12" s="22">
        <v>3.50</v>
      </c>
      <c r="R12" s="22">
        <v>26</v>
      </c>
      <c r="S12" s="22">
        <v>0.12</v>
      </c>
    </row>
    <row r="13" spans="1:19" ht="27.75" customHeight="1">
      <c r="A13" s="24"/>
      <c r="B13" s="92" t="s">
        <v>22</v>
      </c>
      <c r="C13" s="92"/>
      <c r="D13" s="18">
        <v>20</v>
      </c>
      <c r="E13" s="23">
        <v>1.51</v>
      </c>
      <c r="F13" s="22">
        <v>0.54220000000000002</v>
      </c>
      <c r="G13" s="23">
        <v>9.7200000000000006</v>
      </c>
      <c r="H13" s="22">
        <v>48.64</v>
      </c>
      <c r="I13" s="25"/>
      <c r="K13" s="24"/>
      <c r="L13" s="92" t="s">
        <v>22</v>
      </c>
      <c r="M13" s="92"/>
      <c r="N13" s="18">
        <v>30</v>
      </c>
      <c r="O13" s="23">
        <v>2.94</v>
      </c>
      <c r="P13" s="22">
        <v>1.01</v>
      </c>
      <c r="Q13" s="22">
        <v>15.60</v>
      </c>
      <c r="R13" s="22">
        <v>79.099999999999994</v>
      </c>
      <c r="S13" s="22"/>
    </row>
    <row r="14" spans="1:19" ht="15">
      <c r="A14" s="18">
        <v>397</v>
      </c>
      <c r="B14" s="92" t="s">
        <v>52</v>
      </c>
      <c r="C14" s="92"/>
      <c r="D14" s="18">
        <v>150</v>
      </c>
      <c r="E14" s="23">
        <v>2.80</v>
      </c>
      <c r="F14" s="23">
        <v>2.90</v>
      </c>
      <c r="G14" s="23">
        <v>18.80</v>
      </c>
      <c r="H14" s="22">
        <v>91</v>
      </c>
      <c r="I14" s="18">
        <v>1</v>
      </c>
      <c r="K14" s="18">
        <v>397</v>
      </c>
      <c r="L14" s="92" t="s">
        <v>52</v>
      </c>
      <c r="M14" s="92"/>
      <c r="N14" s="18">
        <v>180</v>
      </c>
      <c r="O14" s="23">
        <v>3.3479999999999999</v>
      </c>
      <c r="P14" s="23">
        <v>3.43336</v>
      </c>
      <c r="Q14" s="23">
        <v>23</v>
      </c>
      <c r="R14" s="23">
        <v>109.60</v>
      </c>
      <c r="S14" s="23">
        <v>1.20</v>
      </c>
    </row>
    <row r="15" spans="1:19" ht="15">
      <c r="A15" s="24"/>
      <c r="B15" s="92" t="s">
        <v>23</v>
      </c>
      <c r="C15" s="92"/>
      <c r="D15" s="18">
        <v>110</v>
      </c>
      <c r="E15" s="23">
        <v>0.40</v>
      </c>
      <c r="F15" s="23">
        <v>0.50</v>
      </c>
      <c r="G15" s="23">
        <v>11.80</v>
      </c>
      <c r="H15" s="22">
        <v>56.40</v>
      </c>
      <c r="I15" s="18">
        <v>6</v>
      </c>
      <c r="K15" s="24"/>
      <c r="L15" s="92" t="s">
        <v>23</v>
      </c>
      <c r="M15" s="92"/>
      <c r="N15" s="18">
        <v>110</v>
      </c>
      <c r="O15" s="23">
        <v>0.40</v>
      </c>
      <c r="P15" s="23">
        <v>0.50</v>
      </c>
      <c r="Q15" s="23">
        <v>11.80</v>
      </c>
      <c r="R15" s="22">
        <v>56.40</v>
      </c>
      <c r="S15" s="18">
        <v>6</v>
      </c>
    </row>
    <row r="16" spans="1:19" ht="15">
      <c r="A16" s="94" t="s">
        <v>24</v>
      </c>
      <c r="B16" s="94"/>
      <c r="C16" s="94"/>
      <c r="D16" s="94"/>
      <c r="E16" s="94"/>
      <c r="F16" s="94"/>
      <c r="G16" s="94"/>
      <c r="H16" s="94"/>
      <c r="I16" s="94"/>
      <c r="K16" s="94" t="s">
        <v>24</v>
      </c>
      <c r="L16" s="94"/>
      <c r="M16" s="94"/>
      <c r="N16" s="94"/>
      <c r="O16" s="94"/>
      <c r="P16" s="94"/>
      <c r="Q16" s="94"/>
      <c r="R16" s="94"/>
      <c r="S16" s="94"/>
    </row>
    <row r="17" spans="1:19" ht="15">
      <c r="A17" s="22" t="s">
        <v>25</v>
      </c>
      <c r="B17" s="92" t="s">
        <v>143</v>
      </c>
      <c r="C17" s="92"/>
      <c r="D17" s="18">
        <v>100</v>
      </c>
      <c r="E17" s="23">
        <v>0.40</v>
      </c>
      <c r="F17" s="23">
        <v>0</v>
      </c>
      <c r="G17" s="23">
        <v>13.30</v>
      </c>
      <c r="H17" s="22">
        <v>56</v>
      </c>
      <c r="I17" s="18">
        <v>2.50</v>
      </c>
      <c r="K17" s="22" t="s">
        <v>25</v>
      </c>
      <c r="L17" s="92" t="s">
        <v>143</v>
      </c>
      <c r="M17" s="92"/>
      <c r="N17" s="18">
        <v>100</v>
      </c>
      <c r="O17" s="23">
        <v>0.40</v>
      </c>
      <c r="P17" s="23">
        <v>0</v>
      </c>
      <c r="Q17" s="23">
        <v>13.30</v>
      </c>
      <c r="R17" s="22">
        <v>56</v>
      </c>
      <c r="S17" s="18">
        <v>2.50</v>
      </c>
    </row>
    <row r="18" spans="1:19" ht="15">
      <c r="A18" s="94" t="s">
        <v>27</v>
      </c>
      <c r="B18" s="94"/>
      <c r="C18" s="94"/>
      <c r="D18" s="94"/>
      <c r="E18" s="94"/>
      <c r="F18" s="94"/>
      <c r="G18" s="94"/>
      <c r="H18" s="94"/>
      <c r="I18" s="94"/>
      <c r="K18" s="94" t="s">
        <v>27</v>
      </c>
      <c r="L18" s="94"/>
      <c r="M18" s="94"/>
      <c r="N18" s="94"/>
      <c r="O18" s="94"/>
      <c r="P18" s="94"/>
      <c r="Q18" s="94"/>
      <c r="R18" s="94"/>
      <c r="S18" s="94"/>
    </row>
    <row r="19" spans="1:19" ht="22.5" customHeight="1">
      <c r="A19" s="24">
        <v>45</v>
      </c>
      <c r="B19" s="92" t="s">
        <v>42</v>
      </c>
      <c r="C19" s="92"/>
      <c r="D19" s="18">
        <v>40</v>
      </c>
      <c r="E19" s="23">
        <v>0.50</v>
      </c>
      <c r="F19" s="23">
        <v>3</v>
      </c>
      <c r="G19" s="23">
        <v>3.30</v>
      </c>
      <c r="H19" s="22">
        <v>52.30</v>
      </c>
      <c r="I19" s="23">
        <v>2.90</v>
      </c>
      <c r="K19" s="24">
        <v>45</v>
      </c>
      <c r="L19" s="92" t="s">
        <v>42</v>
      </c>
      <c r="M19" s="92"/>
      <c r="N19" s="18">
        <v>60</v>
      </c>
      <c r="O19" s="23">
        <v>0.80</v>
      </c>
      <c r="P19" s="23">
        <v>4.54</v>
      </c>
      <c r="Q19" s="23">
        <v>5</v>
      </c>
      <c r="R19" s="22">
        <v>78.55</v>
      </c>
      <c r="S19" s="23">
        <v>4.30</v>
      </c>
    </row>
    <row r="20" spans="1:19" ht="29.25" customHeight="1">
      <c r="A20" s="30" t="s">
        <v>227</v>
      </c>
      <c r="B20" s="92" t="s">
        <v>228</v>
      </c>
      <c r="C20" s="92"/>
      <c r="D20" s="18">
        <v>170</v>
      </c>
      <c r="E20" s="23">
        <v>1.30</v>
      </c>
      <c r="F20" s="23">
        <v>1.80</v>
      </c>
      <c r="G20" s="23">
        <v>9.1999999999999993</v>
      </c>
      <c r="H20" s="22">
        <v>111.92</v>
      </c>
      <c r="I20" s="23">
        <v>3.30</v>
      </c>
      <c r="K20" s="30" t="s">
        <v>227</v>
      </c>
      <c r="L20" s="108" t="s">
        <v>329</v>
      </c>
      <c r="M20" s="108"/>
      <c r="N20" s="27">
        <v>200</v>
      </c>
      <c r="O20" s="28">
        <v>1.50</v>
      </c>
      <c r="P20" s="28">
        <v>1.90</v>
      </c>
      <c r="Q20" s="28">
        <v>9.6999999999999993</v>
      </c>
      <c r="R20" s="29">
        <v>131.66999999999999</v>
      </c>
      <c r="S20" s="29">
        <v>3.90</v>
      </c>
    </row>
    <row r="21" spans="1:19" ht="31.5" customHeight="1">
      <c r="A21" s="24">
        <v>258</v>
      </c>
      <c r="B21" s="92" t="s">
        <v>146</v>
      </c>
      <c r="C21" s="92"/>
      <c r="D21" s="18">
        <v>55</v>
      </c>
      <c r="E21" s="23">
        <v>6.24</v>
      </c>
      <c r="F21" s="23">
        <v>2.2000000000000002</v>
      </c>
      <c r="G21" s="23">
        <v>5.80</v>
      </c>
      <c r="H21" s="22">
        <v>82.60</v>
      </c>
      <c r="I21" s="23">
        <v>0.10</v>
      </c>
      <c r="K21" s="24">
        <v>258</v>
      </c>
      <c r="L21" s="92" t="s">
        <v>146</v>
      </c>
      <c r="M21" s="92"/>
      <c r="N21" s="18">
        <v>70</v>
      </c>
      <c r="O21" s="23">
        <v>7.80</v>
      </c>
      <c r="P21" s="23">
        <v>2.8439999999999999</v>
      </c>
      <c r="Q21" s="23">
        <v>7.40</v>
      </c>
      <c r="R21" s="22">
        <v>105.12</v>
      </c>
      <c r="S21" s="22">
        <v>0.12</v>
      </c>
    </row>
    <row r="22" spans="1:19" ht="42" customHeight="1">
      <c r="A22" s="18">
        <v>151</v>
      </c>
      <c r="B22" s="96" t="s">
        <v>229</v>
      </c>
      <c r="C22" s="96"/>
      <c r="D22" s="71">
        <v>110</v>
      </c>
      <c r="E22" s="70">
        <v>2.75</v>
      </c>
      <c r="F22" s="70">
        <v>6.38</v>
      </c>
      <c r="G22" s="70">
        <v>14.30</v>
      </c>
      <c r="H22" s="70">
        <v>116.38</v>
      </c>
      <c r="I22" s="70">
        <v>2.75</v>
      </c>
      <c r="K22" s="27">
        <v>151</v>
      </c>
      <c r="L22" s="114" t="s">
        <v>229</v>
      </c>
      <c r="M22" s="114"/>
      <c r="N22" s="19">
        <v>130</v>
      </c>
      <c r="O22" s="70">
        <v>3.08</v>
      </c>
      <c r="P22" s="70">
        <v>7.21</v>
      </c>
      <c r="Q22" s="70">
        <v>18.32</v>
      </c>
      <c r="R22" s="70">
        <v>137.56</v>
      </c>
      <c r="S22" s="70">
        <v>3.19</v>
      </c>
    </row>
    <row r="23" spans="1:19" ht="15">
      <c r="A23" s="24" t="s">
        <v>101</v>
      </c>
      <c r="B23" s="92" t="s">
        <v>102</v>
      </c>
      <c r="C23" s="92"/>
      <c r="D23" s="18">
        <v>150</v>
      </c>
      <c r="E23" s="23">
        <v>0.14000000000000001</v>
      </c>
      <c r="F23" s="25">
        <v>0</v>
      </c>
      <c r="G23" s="23">
        <v>20.70</v>
      </c>
      <c r="H23" s="22">
        <v>85.90</v>
      </c>
      <c r="I23" s="18">
        <v>3</v>
      </c>
      <c r="K23" s="24" t="s">
        <v>330</v>
      </c>
      <c r="L23" s="92" t="s">
        <v>102</v>
      </c>
      <c r="M23" s="92"/>
      <c r="N23" s="18">
        <v>180</v>
      </c>
      <c r="O23" s="22">
        <v>0.12</v>
      </c>
      <c r="P23" s="22">
        <v>0</v>
      </c>
      <c r="Q23" s="23">
        <v>24.847999999999999</v>
      </c>
      <c r="R23" s="22">
        <v>103.60</v>
      </c>
      <c r="S23" s="22">
        <v>3.60</v>
      </c>
    </row>
    <row r="24" spans="1:19" ht="27.75" customHeight="1">
      <c r="A24" s="24"/>
      <c r="B24" s="92" t="s">
        <v>34</v>
      </c>
      <c r="C24" s="92"/>
      <c r="D24" s="18">
        <v>20</v>
      </c>
      <c r="E24" s="23">
        <v>1</v>
      </c>
      <c r="F24" s="22">
        <v>0.36</v>
      </c>
      <c r="G24" s="23">
        <v>9.90</v>
      </c>
      <c r="H24" s="22">
        <v>45.60</v>
      </c>
      <c r="I24" s="25"/>
      <c r="K24" s="24"/>
      <c r="L24" s="92" t="s">
        <v>22</v>
      </c>
      <c r="M24" s="92"/>
      <c r="N24" s="18">
        <v>30</v>
      </c>
      <c r="O24" s="23">
        <v>2.94</v>
      </c>
      <c r="P24" s="22">
        <v>1.01</v>
      </c>
      <c r="Q24" s="22">
        <v>15.60</v>
      </c>
      <c r="R24" s="22">
        <v>79.099999999999994</v>
      </c>
      <c r="S24" s="22"/>
    </row>
    <row r="25" spans="1:19" ht="24.75" customHeight="1">
      <c r="A25" s="24"/>
      <c r="B25" s="92" t="s">
        <v>22</v>
      </c>
      <c r="C25" s="92"/>
      <c r="D25" s="18">
        <v>20</v>
      </c>
      <c r="E25" s="23">
        <v>1.51</v>
      </c>
      <c r="F25" s="22">
        <v>0.54220000000000002</v>
      </c>
      <c r="G25" s="23">
        <v>9.7200000000000006</v>
      </c>
      <c r="H25" s="22">
        <v>48.64</v>
      </c>
      <c r="I25" s="25"/>
      <c r="K25" s="24"/>
      <c r="L25" s="92" t="s">
        <v>34</v>
      </c>
      <c r="M25" s="92"/>
      <c r="N25" s="18">
        <v>25</v>
      </c>
      <c r="O25" s="22">
        <v>1.4719899999999999</v>
      </c>
      <c r="P25" s="22">
        <v>0.45</v>
      </c>
      <c r="Q25" s="22">
        <v>13.11</v>
      </c>
      <c r="R25" s="22">
        <v>59.634889999999999</v>
      </c>
      <c r="S25" s="22"/>
    </row>
    <row r="26" spans="1:19" ht="15">
      <c r="A26" s="94" t="s">
        <v>35</v>
      </c>
      <c r="B26" s="94"/>
      <c r="C26" s="94"/>
      <c r="D26" s="94"/>
      <c r="E26" s="94"/>
      <c r="F26" s="94"/>
      <c r="G26" s="94"/>
      <c r="H26" s="94"/>
      <c r="I26" s="94"/>
      <c r="K26" s="94" t="s">
        <v>35</v>
      </c>
      <c r="L26" s="94"/>
      <c r="M26" s="94"/>
      <c r="N26" s="94"/>
      <c r="O26" s="94"/>
      <c r="P26" s="94"/>
      <c r="Q26" s="94"/>
      <c r="R26" s="94"/>
      <c r="S26" s="94"/>
    </row>
    <row r="27" spans="1:19" ht="15">
      <c r="A27" s="24"/>
      <c r="B27" s="92" t="s">
        <v>230</v>
      </c>
      <c r="C27" s="92"/>
      <c r="D27" s="18">
        <v>45</v>
      </c>
      <c r="E27" s="23">
        <v>2.10</v>
      </c>
      <c r="F27" s="23">
        <v>4.20</v>
      </c>
      <c r="G27" s="23">
        <v>46.20</v>
      </c>
      <c r="H27" s="22">
        <v>165.80</v>
      </c>
      <c r="I27" s="23">
        <v>1.30</v>
      </c>
      <c r="K27" s="1"/>
      <c r="L27" s="92" t="s">
        <v>230</v>
      </c>
      <c r="M27" s="92"/>
      <c r="N27" s="18">
        <v>45</v>
      </c>
      <c r="O27" s="23">
        <v>2.10</v>
      </c>
      <c r="P27" s="23">
        <v>4.20</v>
      </c>
      <c r="Q27" s="23">
        <v>46.20</v>
      </c>
      <c r="R27" s="22">
        <v>165.80</v>
      </c>
      <c r="S27" s="23">
        <v>1.30</v>
      </c>
    </row>
    <row r="28" spans="1:19" ht="30.75" customHeight="1">
      <c r="A28" s="30"/>
      <c r="B28" s="114" t="s">
        <v>132</v>
      </c>
      <c r="C28" s="114"/>
      <c r="D28" s="46">
        <v>180</v>
      </c>
      <c r="E28" s="79">
        <v>5.20</v>
      </c>
      <c r="F28" s="79">
        <v>5.80</v>
      </c>
      <c r="G28" s="79">
        <v>8.50</v>
      </c>
      <c r="H28" s="72">
        <v>108</v>
      </c>
      <c r="I28" s="79">
        <v>14.50</v>
      </c>
      <c r="K28" s="30"/>
      <c r="L28" s="114" t="s">
        <v>132</v>
      </c>
      <c r="M28" s="114"/>
      <c r="N28" s="46">
        <v>200</v>
      </c>
      <c r="O28" s="72">
        <v>5.78</v>
      </c>
      <c r="P28" s="72">
        <v>6.44</v>
      </c>
      <c r="Q28" s="72">
        <v>9.44</v>
      </c>
      <c r="R28" s="72">
        <v>120</v>
      </c>
      <c r="S28" s="72">
        <v>16.11</v>
      </c>
    </row>
    <row r="29" spans="1:19" ht="15">
      <c r="A29" s="94" t="s">
        <v>39</v>
      </c>
      <c r="B29" s="94"/>
      <c r="C29" s="94"/>
      <c r="D29" s="94"/>
      <c r="E29" s="94"/>
      <c r="F29" s="94"/>
      <c r="G29" s="94"/>
      <c r="H29" s="94"/>
      <c r="I29" s="94"/>
      <c r="K29" s="94" t="s">
        <v>39</v>
      </c>
      <c r="L29" s="94"/>
      <c r="M29" s="94"/>
      <c r="N29" s="94"/>
      <c r="O29" s="94"/>
      <c r="P29" s="94"/>
      <c r="Q29" s="94"/>
      <c r="R29" s="94"/>
      <c r="S29" s="94"/>
    </row>
    <row r="30" spans="1:19" ht="42" customHeight="1">
      <c r="A30" s="33" t="s">
        <v>184</v>
      </c>
      <c r="B30" s="92" t="s">
        <v>185</v>
      </c>
      <c r="C30" s="92"/>
      <c r="D30" s="18">
        <v>160</v>
      </c>
      <c r="E30" s="23">
        <v>8.10</v>
      </c>
      <c r="F30" s="23">
        <v>17.80</v>
      </c>
      <c r="G30" s="23">
        <v>9.10</v>
      </c>
      <c r="H30" s="22">
        <v>228</v>
      </c>
      <c r="I30" s="22">
        <v>4</v>
      </c>
      <c r="K30" s="21" t="s">
        <v>184</v>
      </c>
      <c r="L30" s="92" t="s">
        <v>316</v>
      </c>
      <c r="M30" s="92"/>
      <c r="N30" s="18">
        <v>200</v>
      </c>
      <c r="O30" s="22">
        <v>9.8000000000000007</v>
      </c>
      <c r="P30" s="22">
        <v>20.81</v>
      </c>
      <c r="Q30" s="22">
        <v>11.40</v>
      </c>
      <c r="R30" s="22">
        <v>299.45</v>
      </c>
      <c r="S30" s="22">
        <v>5</v>
      </c>
    </row>
    <row r="31" spans="1:19" ht="39.75" customHeight="1">
      <c r="A31" s="21"/>
      <c r="B31" s="92" t="s">
        <v>186</v>
      </c>
      <c r="C31" s="92"/>
      <c r="D31" s="18">
        <v>20</v>
      </c>
      <c r="E31" s="23">
        <v>0.30</v>
      </c>
      <c r="F31" s="22">
        <v>0.04</v>
      </c>
      <c r="G31" s="23">
        <v>0.50</v>
      </c>
      <c r="H31" s="22">
        <v>3.85</v>
      </c>
      <c r="I31" s="23">
        <v>2</v>
      </c>
      <c r="K31" s="24"/>
      <c r="L31" s="92" t="s">
        <v>186</v>
      </c>
      <c r="M31" s="92"/>
      <c r="N31" s="18">
        <v>25</v>
      </c>
      <c r="O31" s="22">
        <v>0.25</v>
      </c>
      <c r="P31" s="22">
        <v>0.025000000000000001</v>
      </c>
      <c r="Q31" s="22">
        <v>0.62</v>
      </c>
      <c r="R31" s="22">
        <v>3.50</v>
      </c>
      <c r="S31" s="22">
        <v>2.50</v>
      </c>
    </row>
    <row r="32" spans="1:19" ht="30" customHeight="1">
      <c r="A32" s="24"/>
      <c r="B32" s="92" t="s">
        <v>22</v>
      </c>
      <c r="C32" s="92"/>
      <c r="D32" s="18">
        <v>20</v>
      </c>
      <c r="E32" s="23">
        <v>1.51</v>
      </c>
      <c r="F32" s="22">
        <v>0.54220000000000002</v>
      </c>
      <c r="G32" s="23">
        <v>9.7200000000000006</v>
      </c>
      <c r="H32" s="22">
        <v>48.64</v>
      </c>
      <c r="I32" s="25"/>
      <c r="K32" s="24"/>
      <c r="L32" s="92" t="s">
        <v>34</v>
      </c>
      <c r="M32" s="92"/>
      <c r="N32" s="18">
        <v>25</v>
      </c>
      <c r="O32" s="22">
        <v>1.4719899999999999</v>
      </c>
      <c r="P32" s="22">
        <v>0.45</v>
      </c>
      <c r="Q32" s="22">
        <v>13.11</v>
      </c>
      <c r="R32" s="22">
        <v>59.634889999999999</v>
      </c>
      <c r="S32" s="22"/>
    </row>
    <row r="33" spans="1:19" ht="27.75" customHeight="1">
      <c r="A33" s="24"/>
      <c r="B33" s="92" t="s">
        <v>34</v>
      </c>
      <c r="C33" s="92"/>
      <c r="D33" s="18">
        <v>20</v>
      </c>
      <c r="E33" s="23">
        <v>1</v>
      </c>
      <c r="F33" s="22">
        <v>0.36</v>
      </c>
      <c r="G33" s="23">
        <v>9.90</v>
      </c>
      <c r="H33" s="22">
        <v>45.60</v>
      </c>
      <c r="I33" s="25"/>
      <c r="K33" s="24"/>
      <c r="L33" s="92" t="s">
        <v>22</v>
      </c>
      <c r="M33" s="92"/>
      <c r="N33" s="18">
        <v>20</v>
      </c>
      <c r="O33" s="23">
        <v>1.51</v>
      </c>
      <c r="P33" s="22">
        <v>0.54220000000000002</v>
      </c>
      <c r="Q33" s="23">
        <v>9.7200000000000006</v>
      </c>
      <c r="R33" s="22">
        <v>48.64</v>
      </c>
      <c r="S33" s="25"/>
    </row>
    <row r="34" spans="1:19" ht="15">
      <c r="A34" s="24">
        <v>392</v>
      </c>
      <c r="B34" s="92" t="s">
        <v>86</v>
      </c>
      <c r="C34" s="92"/>
      <c r="D34" s="18">
        <v>150</v>
      </c>
      <c r="E34" s="23">
        <v>1</v>
      </c>
      <c r="F34" s="23">
        <v>1.20</v>
      </c>
      <c r="G34" s="23">
        <v>9.1999999999999993</v>
      </c>
      <c r="H34" s="22">
        <v>52.40</v>
      </c>
      <c r="I34" s="23">
        <v>1.1000000000000001</v>
      </c>
      <c r="K34" s="24">
        <v>392</v>
      </c>
      <c r="L34" s="92" t="s">
        <v>86</v>
      </c>
      <c r="M34" s="92"/>
      <c r="N34" s="18">
        <v>180</v>
      </c>
      <c r="O34" s="23">
        <v>1.20</v>
      </c>
      <c r="P34" s="23">
        <v>1.548</v>
      </c>
      <c r="Q34" s="23">
        <v>12</v>
      </c>
      <c r="R34" s="23">
        <v>64</v>
      </c>
      <c r="S34" s="22">
        <v>1.30</v>
      </c>
    </row>
    <row r="35" spans="1:19" ht="24">
      <c r="A35" s="95" t="s">
        <v>231</v>
      </c>
      <c r="B35" s="95"/>
      <c r="C35" s="95"/>
      <c r="D35" s="95"/>
      <c r="E35" s="95" t="s">
        <v>11</v>
      </c>
      <c r="F35" s="95"/>
      <c r="G35" s="95"/>
      <c r="H35" s="91" t="s">
        <v>12</v>
      </c>
      <c r="I35" s="34" t="s">
        <v>13</v>
      </c>
      <c r="K35" s="95" t="s">
        <v>331</v>
      </c>
      <c r="L35" s="95"/>
      <c r="M35" s="95"/>
      <c r="N35" s="95"/>
      <c r="O35" s="95" t="s">
        <v>11</v>
      </c>
      <c r="P35" s="95"/>
      <c r="Q35" s="95"/>
      <c r="R35" s="91" t="s">
        <v>12</v>
      </c>
      <c r="S35" s="34" t="s">
        <v>13</v>
      </c>
    </row>
    <row r="36" spans="1:19" ht="15">
      <c r="A36" s="95"/>
      <c r="B36" s="95"/>
      <c r="C36" s="95"/>
      <c r="D36" s="95"/>
      <c r="E36" s="34" t="s">
        <v>14</v>
      </c>
      <c r="F36" s="34" t="s">
        <v>15</v>
      </c>
      <c r="G36" s="34" t="s">
        <v>16</v>
      </c>
      <c r="H36" s="91"/>
      <c r="I36" s="34" t="s">
        <v>17</v>
      </c>
      <c r="K36" s="95"/>
      <c r="L36" s="95"/>
      <c r="M36" s="95"/>
      <c r="N36" s="95"/>
      <c r="O36" s="34" t="s">
        <v>14</v>
      </c>
      <c r="P36" s="34" t="s">
        <v>15</v>
      </c>
      <c r="Q36" s="34" t="s">
        <v>16</v>
      </c>
      <c r="R36" s="91"/>
      <c r="S36" s="34" t="s">
        <v>17</v>
      </c>
    </row>
    <row r="37" spans="1:19" ht="15">
      <c r="A37" s="95"/>
      <c r="B37" s="95"/>
      <c r="C37" s="95"/>
      <c r="D37" s="95"/>
      <c r="E37" s="35">
        <f>E34+E33+E32+E31+E30+E28+E27+E25+E24+E23+E22+E21+E20+E19+E17+E15+E14+E13+E12+E11</f>
        <v>49.459999999999987</v>
      </c>
      <c r="F37" s="35">
        <f>F34+F33+F32+F31+F30+F28+F27+F25+F24+F23+F22+F21+F20+F19+F17+F15+F14+F13+F12+F11</f>
        <v>58.266600000000004</v>
      </c>
      <c r="G37" s="35">
        <f>G34+G33+G32+G31+G30+G28+G27+G25-0.0002+G24+G23+G22+G21+G20+G19+G17+G15+G14+G13+G12+G11</f>
        <v>237.25980000000007</v>
      </c>
      <c r="H37" s="35">
        <f>H34+H33+H32+H31+H30+H28+H27+H25+H24+13.2+H23+H22+H21+H20+H19+H17+H15+H14+H13+H12+H11</f>
        <v>1689.07</v>
      </c>
      <c r="I37" s="35">
        <f>I34+I33+I32+I31+I30+I28+I27+I25+I24+I23+I22+I21+I20+I19+I17+I15+I14+I13+I12+I11</f>
        <v>45.650000000000006</v>
      </c>
      <c r="K37" s="95"/>
      <c r="L37" s="95"/>
      <c r="M37" s="95"/>
      <c r="N37" s="95"/>
      <c r="O37" s="35">
        <f>O34+O33+O32+O31+O30+O28+O27+O25+O24+O23+O22+O21+O20+O19+O17+O15+O14+O13+O12+O11</f>
        <v>66.41198</v>
      </c>
      <c r="P37" s="35">
        <f>P34+P33+P32+P31+P30+P28+P27+P25+P24+P23+P22+P21+P20+P19+P17+P15+P14+P13+P12+P11</f>
        <v>68.312559999999991</v>
      </c>
      <c r="Q37" s="35">
        <f>Q34+Q33+Q32+Q31+Q30-0.0002+Q28+Q27+Q25+Q24+Q23+Q22+Q21+Q20+Q19+Q17+Q15+Q14+Q13+Q12+Q11</f>
        <v>290.86779999999999</v>
      </c>
      <c r="R37" s="35">
        <f>R34+R33+R32+R31+R30+R28+18.99+R27+R25+R24+R23+R22+R21+R20+R19+R17+R15+R14+R13+R12+R11</f>
        <v>2092.6497799999997</v>
      </c>
      <c r="S37" s="35">
        <f>S34+S33+S32+S31+S30+S28+S27+S25+S24+S23+S22+S21+S20+S19+S17+S15+S14+S13+S12+S11</f>
        <v>52.61999999999999</v>
      </c>
    </row>
  </sheetData>
  <mergeCells count="70">
    <mergeCell ref="B15:C15"/>
    <mergeCell ref="A1:I1"/>
    <mergeCell ref="D5:H5"/>
    <mergeCell ref="A8:A9"/>
    <mergeCell ref="B8:C9"/>
    <mergeCell ref="D8:D9"/>
    <mergeCell ref="E8:G8"/>
    <mergeCell ref="H8:H9"/>
    <mergeCell ref="A10:I10"/>
    <mergeCell ref="B11:C11"/>
    <mergeCell ref="B12:C12"/>
    <mergeCell ref="B13:C13"/>
    <mergeCell ref="B14:C14"/>
    <mergeCell ref="B27:C27"/>
    <mergeCell ref="A16:I16"/>
    <mergeCell ref="B17:C17"/>
    <mergeCell ref="A18:I18"/>
    <mergeCell ref="B19:C19"/>
    <mergeCell ref="B20:C20"/>
    <mergeCell ref="B21:C21"/>
    <mergeCell ref="B22:C22"/>
    <mergeCell ref="B23:C23"/>
    <mergeCell ref="B24:C24"/>
    <mergeCell ref="B25:C25"/>
    <mergeCell ref="A26:I26"/>
    <mergeCell ref="B34:C34"/>
    <mergeCell ref="A35:D37"/>
    <mergeCell ref="E35:G35"/>
    <mergeCell ref="H35:H36"/>
    <mergeCell ref="K1:S1"/>
    <mergeCell ref="N5:R5"/>
    <mergeCell ref="K8:K9"/>
    <mergeCell ref="L8:M9"/>
    <mergeCell ref="N8:N9"/>
    <mergeCell ref="O8:Q8"/>
    <mergeCell ref="B28:C28"/>
    <mergeCell ref="A29:I29"/>
    <mergeCell ref="B30:C30"/>
    <mergeCell ref="B31:C31"/>
    <mergeCell ref="B32:C32"/>
    <mergeCell ref="B33:C33"/>
    <mergeCell ref="L20:M20"/>
    <mergeCell ref="R8:R9"/>
    <mergeCell ref="K10:S10"/>
    <mergeCell ref="L11:M11"/>
    <mergeCell ref="L12:M12"/>
    <mergeCell ref="L13:M13"/>
    <mergeCell ref="L14:M14"/>
    <mergeCell ref="L15:M15"/>
    <mergeCell ref="K16:S16"/>
    <mergeCell ref="L17:M17"/>
    <mergeCell ref="K18:S18"/>
    <mergeCell ref="L19:M19"/>
    <mergeCell ref="L32:M32"/>
    <mergeCell ref="L21:M21"/>
    <mergeCell ref="L22:M22"/>
    <mergeCell ref="L23:M23"/>
    <mergeCell ref="L24:M24"/>
    <mergeCell ref="L25:M25"/>
    <mergeCell ref="K26:S26"/>
    <mergeCell ref="L27:M27"/>
    <mergeCell ref="L28:M28"/>
    <mergeCell ref="K29:S29"/>
    <mergeCell ref="L30:M30"/>
    <mergeCell ref="L31:M31"/>
    <mergeCell ref="L33:M33"/>
    <mergeCell ref="L34:M34"/>
    <mergeCell ref="K35:N37"/>
    <mergeCell ref="O35:Q35"/>
    <mergeCell ref="R35:R36"/>
  </mergeCells>
  <pageMargins left="0.7" right="0.7" top="0.75" bottom="0.75" header="0.3" footer="0.3"/>
  <pageSetup orientation="portrait" paperSize="9" scale="5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7"/>
  <sheetViews>
    <sheetView workbookViewId="0" topLeftCell="A7">
      <selection pane="topLeft" activeCell="K1" sqref="K1:S39"/>
    </sheetView>
  </sheetViews>
  <sheetFormatPr defaultRowHeight="15"/>
  <sheetData>
    <row r="1" spans="1:19" ht="15">
      <c r="A1" s="110" t="s">
        <v>232</v>
      </c>
      <c r="B1" s="110"/>
      <c r="C1" s="110"/>
      <c r="D1" s="110"/>
      <c r="E1" s="110"/>
      <c r="F1" s="110"/>
      <c r="G1" s="110"/>
      <c r="H1" s="110"/>
      <c r="I1" s="110"/>
      <c r="K1" s="109" t="s">
        <v>232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15</v>
      </c>
      <c r="B3" s="37" t="s">
        <v>1</v>
      </c>
      <c r="C3" s="38">
        <v>5</v>
      </c>
      <c r="D3" s="2"/>
      <c r="E3" s="2"/>
      <c r="F3" s="2"/>
      <c r="G3" s="2"/>
      <c r="H3" s="3"/>
      <c r="I3" s="4"/>
      <c r="K3" s="1">
        <v>15</v>
      </c>
      <c r="L3" s="37" t="s">
        <v>1</v>
      </c>
      <c r="M3" s="38">
        <v>5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3</v>
      </c>
      <c r="D4" s="2"/>
      <c r="E4" s="2"/>
      <c r="F4" s="2"/>
      <c r="G4" s="2"/>
      <c r="H4" s="3"/>
      <c r="I4" s="4"/>
      <c r="K4" s="1"/>
      <c r="L4" s="37" t="s">
        <v>2</v>
      </c>
      <c r="M4" s="38">
        <v>3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40" t="s">
        <v>276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51" customHeight="1">
      <c r="A11" s="30">
        <v>180</v>
      </c>
      <c r="B11" s="108" t="s">
        <v>233</v>
      </c>
      <c r="C11" s="108"/>
      <c r="D11" s="27">
        <v>150</v>
      </c>
      <c r="E11" s="28">
        <v>3.90</v>
      </c>
      <c r="F11" s="28">
        <v>7.60</v>
      </c>
      <c r="G11" s="28">
        <v>20.60</v>
      </c>
      <c r="H11" s="29">
        <v>215</v>
      </c>
      <c r="I11" s="28">
        <v>1.50</v>
      </c>
      <c r="K11" s="30">
        <v>180</v>
      </c>
      <c r="L11" s="108" t="s">
        <v>233</v>
      </c>
      <c r="M11" s="108"/>
      <c r="N11" s="27">
        <v>200</v>
      </c>
      <c r="O11" s="28">
        <v>5.20</v>
      </c>
      <c r="P11" s="28">
        <v>10.10</v>
      </c>
      <c r="Q11" s="28">
        <v>31.10</v>
      </c>
      <c r="R11" s="29">
        <v>305.80</v>
      </c>
      <c r="S11" s="29">
        <v>2</v>
      </c>
    </row>
    <row r="12" spans="1:19" ht="28.5" customHeight="1">
      <c r="A12" s="24"/>
      <c r="B12" s="92" t="s">
        <v>22</v>
      </c>
      <c r="C12" s="92"/>
      <c r="D12" s="18">
        <v>20</v>
      </c>
      <c r="E12" s="23">
        <v>1.51</v>
      </c>
      <c r="F12" s="22">
        <v>0.54220000000000002</v>
      </c>
      <c r="G12" s="23">
        <v>9.7200000000000006</v>
      </c>
      <c r="H12" s="22">
        <v>48.64</v>
      </c>
      <c r="I12" s="25"/>
      <c r="K12" s="24"/>
      <c r="L12" s="92" t="s">
        <v>22</v>
      </c>
      <c r="M12" s="92"/>
      <c r="N12" s="18">
        <v>30</v>
      </c>
      <c r="O12" s="23">
        <v>2.94</v>
      </c>
      <c r="P12" s="22">
        <v>1.01</v>
      </c>
      <c r="Q12" s="22">
        <v>15.60</v>
      </c>
      <c r="R12" s="22">
        <v>79.099999999999994</v>
      </c>
      <c r="S12" s="22"/>
    </row>
    <row r="13" spans="1:19" ht="31.5" customHeight="1">
      <c r="A13" s="24">
        <v>395</v>
      </c>
      <c r="B13" s="92" t="s">
        <v>21</v>
      </c>
      <c r="C13" s="92"/>
      <c r="D13" s="18">
        <v>150</v>
      </c>
      <c r="E13" s="23">
        <v>2.2000000000000002</v>
      </c>
      <c r="F13" s="23">
        <v>2.40</v>
      </c>
      <c r="G13" s="18">
        <v>14.20</v>
      </c>
      <c r="H13" s="23">
        <v>87.50</v>
      </c>
      <c r="I13" s="23">
        <v>1.40</v>
      </c>
      <c r="K13" s="24">
        <v>395</v>
      </c>
      <c r="L13" s="92" t="s">
        <v>277</v>
      </c>
      <c r="M13" s="92"/>
      <c r="N13" s="18">
        <v>180</v>
      </c>
      <c r="O13" s="23">
        <v>2.64</v>
      </c>
      <c r="P13" s="23">
        <v>2.90</v>
      </c>
      <c r="Q13" s="23">
        <v>17</v>
      </c>
      <c r="R13" s="23">
        <v>107.50</v>
      </c>
      <c r="S13" s="22">
        <v>1.70</v>
      </c>
    </row>
    <row r="14" spans="1:19" ht="15">
      <c r="A14" s="24"/>
      <c r="B14" s="92" t="s">
        <v>142</v>
      </c>
      <c r="C14" s="92"/>
      <c r="D14" s="18">
        <v>100</v>
      </c>
      <c r="E14" s="23">
        <v>1</v>
      </c>
      <c r="F14" s="23">
        <v>0.30</v>
      </c>
      <c r="G14" s="23">
        <v>8.90</v>
      </c>
      <c r="H14" s="22">
        <v>44</v>
      </c>
      <c r="I14" s="23">
        <v>5.40</v>
      </c>
      <c r="K14" s="24"/>
      <c r="L14" s="92" t="s">
        <v>142</v>
      </c>
      <c r="M14" s="92"/>
      <c r="N14" s="18">
        <v>100</v>
      </c>
      <c r="O14" s="23">
        <v>1</v>
      </c>
      <c r="P14" s="23">
        <v>0.30</v>
      </c>
      <c r="Q14" s="23">
        <v>8.90</v>
      </c>
      <c r="R14" s="22">
        <v>44</v>
      </c>
      <c r="S14" s="23">
        <v>5.40</v>
      </c>
    </row>
    <row r="15" spans="1:19" ht="15">
      <c r="A15" s="94" t="s">
        <v>24</v>
      </c>
      <c r="B15" s="94"/>
      <c r="C15" s="94"/>
      <c r="D15" s="94"/>
      <c r="E15" s="94"/>
      <c r="F15" s="94"/>
      <c r="G15" s="94"/>
      <c r="H15" s="94"/>
      <c r="I15" s="94"/>
      <c r="K15" s="94" t="s">
        <v>24</v>
      </c>
      <c r="L15" s="94"/>
      <c r="M15" s="94"/>
      <c r="N15" s="94"/>
      <c r="O15" s="94"/>
      <c r="P15" s="94"/>
      <c r="Q15" s="94"/>
      <c r="R15" s="94"/>
      <c r="S15" s="94"/>
    </row>
    <row r="16" spans="1:19" ht="15">
      <c r="A16" s="22" t="s">
        <v>25</v>
      </c>
      <c r="B16" s="92" t="s">
        <v>54</v>
      </c>
      <c r="C16" s="92"/>
      <c r="D16" s="18">
        <v>100</v>
      </c>
      <c r="E16" s="23">
        <v>0.10</v>
      </c>
      <c r="F16" s="25"/>
      <c r="G16" s="23">
        <v>10.30</v>
      </c>
      <c r="H16" s="22">
        <v>42</v>
      </c>
      <c r="I16" s="23">
        <v>0.80</v>
      </c>
      <c r="K16" s="22" t="s">
        <v>25</v>
      </c>
      <c r="L16" s="92" t="s">
        <v>54</v>
      </c>
      <c r="M16" s="92"/>
      <c r="N16" s="18">
        <v>100</v>
      </c>
      <c r="O16" s="23">
        <v>0.10</v>
      </c>
      <c r="P16" s="25"/>
      <c r="Q16" s="23">
        <v>10.30</v>
      </c>
      <c r="R16" s="22">
        <v>42</v>
      </c>
      <c r="S16" s="23">
        <v>0.80</v>
      </c>
    </row>
    <row r="17" spans="1:19" ht="15">
      <c r="A17" s="94" t="s">
        <v>27</v>
      </c>
      <c r="B17" s="94"/>
      <c r="C17" s="94"/>
      <c r="D17" s="94"/>
      <c r="E17" s="94"/>
      <c r="F17" s="94"/>
      <c r="G17" s="94"/>
      <c r="H17" s="94"/>
      <c r="I17" s="94"/>
      <c r="K17" s="94" t="s">
        <v>27</v>
      </c>
      <c r="L17" s="94"/>
      <c r="M17" s="94"/>
      <c r="N17" s="94"/>
      <c r="O17" s="94"/>
      <c r="P17" s="94"/>
      <c r="Q17" s="94"/>
      <c r="R17" s="94"/>
      <c r="S17" s="94"/>
    </row>
    <row r="18" spans="1:19" ht="59.25" customHeight="1">
      <c r="A18" s="27" t="s">
        <v>109</v>
      </c>
      <c r="B18" s="108" t="s">
        <v>169</v>
      </c>
      <c r="C18" s="108"/>
      <c r="D18" s="27">
        <v>40</v>
      </c>
      <c r="E18" s="28">
        <v>0.10</v>
      </c>
      <c r="F18" s="28">
        <v>3.80</v>
      </c>
      <c r="G18" s="28">
        <v>0.40</v>
      </c>
      <c r="H18" s="29">
        <v>27.10</v>
      </c>
      <c r="I18" s="28">
        <v>1.60</v>
      </c>
      <c r="K18" s="27" t="s">
        <v>109</v>
      </c>
      <c r="L18" s="108" t="s">
        <v>169</v>
      </c>
      <c r="M18" s="108"/>
      <c r="N18" s="27">
        <v>60</v>
      </c>
      <c r="O18" s="28">
        <v>0.20</v>
      </c>
      <c r="P18" s="28">
        <v>5.24</v>
      </c>
      <c r="Q18" s="28">
        <v>1.1000000000000001</v>
      </c>
      <c r="R18" s="29">
        <v>45.57</v>
      </c>
      <c r="S18" s="29">
        <v>2</v>
      </c>
    </row>
    <row r="19" spans="1:19" ht="20.25" customHeight="1">
      <c r="A19" s="24" t="s">
        <v>126</v>
      </c>
      <c r="B19" s="92" t="s">
        <v>127</v>
      </c>
      <c r="C19" s="92"/>
      <c r="D19" s="18">
        <v>165</v>
      </c>
      <c r="E19" s="48">
        <v>2.84</v>
      </c>
      <c r="F19" s="23">
        <v>3.10</v>
      </c>
      <c r="G19" s="23">
        <v>10.90</v>
      </c>
      <c r="H19" s="22">
        <v>80.22</v>
      </c>
      <c r="I19" s="23">
        <v>4.50</v>
      </c>
      <c r="K19" s="26" t="s">
        <v>126</v>
      </c>
      <c r="L19" s="108" t="s">
        <v>127</v>
      </c>
      <c r="M19" s="108"/>
      <c r="N19" s="27">
        <v>200</v>
      </c>
      <c r="O19" s="28">
        <v>4.20</v>
      </c>
      <c r="P19" s="28">
        <v>3.74</v>
      </c>
      <c r="Q19" s="28">
        <v>14.10</v>
      </c>
      <c r="R19" s="29">
        <v>102.50</v>
      </c>
      <c r="S19" s="29">
        <v>5.50</v>
      </c>
    </row>
    <row r="20" spans="1:19" ht="18" customHeight="1">
      <c r="A20" s="24">
        <v>282</v>
      </c>
      <c r="B20" s="92" t="s">
        <v>234</v>
      </c>
      <c r="C20" s="92"/>
      <c r="D20" s="18">
        <v>50</v>
      </c>
      <c r="E20" s="23">
        <v>6.20</v>
      </c>
      <c r="F20" s="23">
        <v>5.80</v>
      </c>
      <c r="G20" s="23">
        <v>4</v>
      </c>
      <c r="H20" s="22">
        <v>115.90</v>
      </c>
      <c r="I20" s="25">
        <v>0.20</v>
      </c>
      <c r="K20" s="24">
        <v>282</v>
      </c>
      <c r="L20" s="92" t="s">
        <v>234</v>
      </c>
      <c r="M20" s="92"/>
      <c r="N20" s="18">
        <v>70</v>
      </c>
      <c r="O20" s="23">
        <v>8.60</v>
      </c>
      <c r="P20" s="23">
        <v>8.10</v>
      </c>
      <c r="Q20" s="23">
        <v>5.60</v>
      </c>
      <c r="R20" s="22">
        <v>162.30000000000001</v>
      </c>
      <c r="S20" s="22">
        <v>0.40</v>
      </c>
    </row>
    <row r="21" spans="1:19" ht="19.5" customHeight="1">
      <c r="A21" s="24">
        <v>350</v>
      </c>
      <c r="B21" s="92" t="s">
        <v>235</v>
      </c>
      <c r="C21" s="92"/>
      <c r="D21" s="18">
        <v>20</v>
      </c>
      <c r="E21" s="23">
        <v>0.60</v>
      </c>
      <c r="F21" s="23">
        <v>2.60</v>
      </c>
      <c r="G21" s="23">
        <v>1.80</v>
      </c>
      <c r="H21" s="22">
        <v>26.80</v>
      </c>
      <c r="I21" s="23">
        <v>0.30</v>
      </c>
      <c r="K21" s="30">
        <v>350</v>
      </c>
      <c r="L21" s="108" t="s">
        <v>235</v>
      </c>
      <c r="M21" s="108"/>
      <c r="N21" s="27">
        <v>25</v>
      </c>
      <c r="O21" s="29">
        <v>0.80</v>
      </c>
      <c r="P21" s="29">
        <v>3.30</v>
      </c>
      <c r="Q21" s="29">
        <v>2.2999999999999998</v>
      </c>
      <c r="R21" s="29">
        <v>34</v>
      </c>
      <c r="S21" s="29">
        <v>0.37</v>
      </c>
    </row>
    <row r="22" spans="1:19" ht="15">
      <c r="A22" s="25" t="s">
        <v>236</v>
      </c>
      <c r="B22" s="96" t="s">
        <v>85</v>
      </c>
      <c r="C22" s="96"/>
      <c r="D22" s="71">
        <v>110</v>
      </c>
      <c r="E22" s="70">
        <v>3.85</v>
      </c>
      <c r="F22" s="70">
        <v>4.95</v>
      </c>
      <c r="G22" s="70">
        <v>20.46</v>
      </c>
      <c r="H22" s="70">
        <v>165</v>
      </c>
      <c r="I22" s="25"/>
      <c r="K22" s="25" t="s">
        <v>236</v>
      </c>
      <c r="L22" s="93" t="s">
        <v>289</v>
      </c>
      <c r="M22" s="93"/>
      <c r="N22" s="19">
        <v>130</v>
      </c>
      <c r="O22" s="70">
        <v>4.55</v>
      </c>
      <c r="P22" s="70">
        <v>5.85</v>
      </c>
      <c r="Q22" s="70">
        <v>26.35</v>
      </c>
      <c r="R22" s="70">
        <v>195.72</v>
      </c>
      <c r="S22" s="25"/>
    </row>
    <row r="23" spans="1:19" ht="41.25" customHeight="1">
      <c r="A23" s="30">
        <v>376</v>
      </c>
      <c r="B23" s="108" t="s">
        <v>130</v>
      </c>
      <c r="C23" s="108"/>
      <c r="D23" s="27">
        <v>150</v>
      </c>
      <c r="E23" s="28">
        <v>0.50</v>
      </c>
      <c r="F23" s="28">
        <v>0.10</v>
      </c>
      <c r="G23" s="28">
        <v>19.90</v>
      </c>
      <c r="H23" s="28">
        <v>84.20</v>
      </c>
      <c r="I23" s="28">
        <v>5.50</v>
      </c>
      <c r="K23" s="30">
        <v>376</v>
      </c>
      <c r="L23" s="108" t="s">
        <v>130</v>
      </c>
      <c r="M23" s="108"/>
      <c r="N23" s="27">
        <v>180</v>
      </c>
      <c r="O23" s="28">
        <v>0.74</v>
      </c>
      <c r="P23" s="28">
        <v>0.20</v>
      </c>
      <c r="Q23" s="28">
        <v>25.10</v>
      </c>
      <c r="R23" s="28">
        <v>106.50</v>
      </c>
      <c r="S23" s="28">
        <v>6.60</v>
      </c>
    </row>
    <row r="24" spans="1:19" ht="27.75" customHeight="1">
      <c r="A24" s="24"/>
      <c r="B24" s="92" t="s">
        <v>22</v>
      </c>
      <c r="C24" s="92"/>
      <c r="D24" s="18">
        <v>20</v>
      </c>
      <c r="E24" s="23">
        <v>1.51</v>
      </c>
      <c r="F24" s="22">
        <v>0.54220000000000002</v>
      </c>
      <c r="G24" s="23">
        <v>9.7200000000000006</v>
      </c>
      <c r="H24" s="22">
        <v>48.64</v>
      </c>
      <c r="I24" s="25"/>
      <c r="K24" s="24"/>
      <c r="L24" s="92" t="s">
        <v>22</v>
      </c>
      <c r="M24" s="92"/>
      <c r="N24" s="18">
        <v>30</v>
      </c>
      <c r="O24" s="23">
        <v>2.94</v>
      </c>
      <c r="P24" s="22">
        <v>1.01</v>
      </c>
      <c r="Q24" s="22">
        <v>15.60</v>
      </c>
      <c r="R24" s="22">
        <v>79.099999999999994</v>
      </c>
      <c r="S24" s="22"/>
    </row>
    <row r="25" spans="1:19" ht="27.75" customHeight="1">
      <c r="A25" s="24"/>
      <c r="B25" s="92" t="s">
        <v>34</v>
      </c>
      <c r="C25" s="92"/>
      <c r="D25" s="18">
        <v>20</v>
      </c>
      <c r="E25" s="23">
        <v>1</v>
      </c>
      <c r="F25" s="22">
        <v>0.36</v>
      </c>
      <c r="G25" s="23">
        <v>9.90</v>
      </c>
      <c r="H25" s="22">
        <v>45.60</v>
      </c>
      <c r="I25" s="25"/>
      <c r="K25" s="24"/>
      <c r="L25" s="92" t="s">
        <v>34</v>
      </c>
      <c r="M25" s="92"/>
      <c r="N25" s="18">
        <v>25</v>
      </c>
      <c r="O25" s="22">
        <v>1.4719899999999999</v>
      </c>
      <c r="P25" s="22">
        <v>0.45</v>
      </c>
      <c r="Q25" s="22">
        <v>13.11</v>
      </c>
      <c r="R25" s="22">
        <v>59.634889999999999</v>
      </c>
      <c r="S25" s="22"/>
    </row>
    <row r="26" spans="1:19" ht="15">
      <c r="A26" s="94" t="s">
        <v>35</v>
      </c>
      <c r="B26" s="94"/>
      <c r="C26" s="94"/>
      <c r="D26" s="94"/>
      <c r="E26" s="94"/>
      <c r="F26" s="94"/>
      <c r="G26" s="94"/>
      <c r="H26" s="94"/>
      <c r="I26" s="94"/>
      <c r="K26" s="94" t="s">
        <v>35</v>
      </c>
      <c r="L26" s="94"/>
      <c r="M26" s="94"/>
      <c r="N26" s="94"/>
      <c r="O26" s="94"/>
      <c r="P26" s="94"/>
      <c r="Q26" s="94"/>
      <c r="R26" s="94"/>
      <c r="S26" s="94"/>
    </row>
    <row r="27" spans="1:19" ht="15">
      <c r="A27" s="24"/>
      <c r="B27" s="92" t="s">
        <v>173</v>
      </c>
      <c r="C27" s="92"/>
      <c r="D27" s="18">
        <v>45</v>
      </c>
      <c r="E27" s="23">
        <v>3.10</v>
      </c>
      <c r="F27" s="23">
        <v>6.20</v>
      </c>
      <c r="G27" s="23">
        <v>35.200000000000003</v>
      </c>
      <c r="H27" s="22">
        <v>195.10</v>
      </c>
      <c r="I27" s="23">
        <v>1.30</v>
      </c>
      <c r="K27" s="24"/>
      <c r="L27" s="92" t="s">
        <v>173</v>
      </c>
      <c r="M27" s="92"/>
      <c r="N27" s="18">
        <v>45</v>
      </c>
      <c r="O27" s="23">
        <v>3.10</v>
      </c>
      <c r="P27" s="23">
        <v>6.20</v>
      </c>
      <c r="Q27" s="23">
        <v>35.200000000000003</v>
      </c>
      <c r="R27" s="22">
        <v>195.10</v>
      </c>
      <c r="S27" s="23">
        <v>1.30</v>
      </c>
    </row>
    <row r="28" spans="1:19" ht="15">
      <c r="A28" s="18"/>
      <c r="B28" s="93" t="s">
        <v>38</v>
      </c>
      <c r="C28" s="93"/>
      <c r="D28" s="19">
        <v>180</v>
      </c>
      <c r="E28" s="32">
        <v>4.30</v>
      </c>
      <c r="F28" s="32">
        <v>3.60</v>
      </c>
      <c r="G28" s="32">
        <v>12</v>
      </c>
      <c r="H28" s="20">
        <v>84</v>
      </c>
      <c r="I28" s="32">
        <v>1.1000000000000001</v>
      </c>
      <c r="K28" s="18"/>
      <c r="L28" s="93" t="s">
        <v>38</v>
      </c>
      <c r="M28" s="93"/>
      <c r="N28" s="19">
        <v>200</v>
      </c>
      <c r="O28" s="69">
        <v>6.22</v>
      </c>
      <c r="P28" s="69">
        <v>5.22</v>
      </c>
      <c r="Q28" s="70">
        <v>17.56</v>
      </c>
      <c r="R28" s="69">
        <v>115</v>
      </c>
      <c r="S28" s="70">
        <v>1.55</v>
      </c>
    </row>
    <row r="29" spans="1:19" ht="15">
      <c r="A29" s="94" t="s">
        <v>39</v>
      </c>
      <c r="B29" s="94"/>
      <c r="C29" s="94"/>
      <c r="D29" s="94"/>
      <c r="E29" s="94"/>
      <c r="F29" s="94"/>
      <c r="G29" s="94"/>
      <c r="H29" s="94"/>
      <c r="I29" s="94"/>
      <c r="K29" s="94" t="s">
        <v>39</v>
      </c>
      <c r="L29" s="94"/>
      <c r="M29" s="94"/>
      <c r="N29" s="94"/>
      <c r="O29" s="94"/>
      <c r="P29" s="94"/>
      <c r="Q29" s="94"/>
      <c r="R29" s="94"/>
      <c r="S29" s="94"/>
    </row>
    <row r="30" spans="1:19" ht="66" customHeight="1">
      <c r="A30" s="30">
        <v>302</v>
      </c>
      <c r="B30" s="131" t="s">
        <v>95</v>
      </c>
      <c r="C30" s="131"/>
      <c r="D30" s="80">
        <v>160</v>
      </c>
      <c r="E30" s="72">
        <v>8.64</v>
      </c>
      <c r="F30" s="72">
        <v>2.2400000000000002</v>
      </c>
      <c r="G30" s="72">
        <v>14.83</v>
      </c>
      <c r="H30" s="72">
        <v>112.75</v>
      </c>
      <c r="I30" s="72">
        <v>7.89</v>
      </c>
      <c r="K30" s="30">
        <v>302</v>
      </c>
      <c r="L30" s="114" t="s">
        <v>95</v>
      </c>
      <c r="M30" s="114"/>
      <c r="N30" s="46">
        <v>200</v>
      </c>
      <c r="O30" s="72">
        <v>10.82</v>
      </c>
      <c r="P30" s="72">
        <v>2.87</v>
      </c>
      <c r="Q30" s="72">
        <v>18.53</v>
      </c>
      <c r="R30" s="72">
        <v>140.93</v>
      </c>
      <c r="S30" s="72">
        <v>9.86</v>
      </c>
    </row>
    <row r="31" spans="1:19" ht="42.75" customHeight="1">
      <c r="A31" s="24"/>
      <c r="B31" s="92" t="s">
        <v>237</v>
      </c>
      <c r="C31" s="92"/>
      <c r="D31" s="18">
        <v>20</v>
      </c>
      <c r="E31" s="23">
        <v>0.16</v>
      </c>
      <c r="F31" s="22">
        <v>0.02</v>
      </c>
      <c r="G31" s="23">
        <v>0.80</v>
      </c>
      <c r="H31" s="22">
        <v>3.50</v>
      </c>
      <c r="I31" s="23">
        <v>2</v>
      </c>
      <c r="K31" s="24"/>
      <c r="L31" s="92" t="s">
        <v>237</v>
      </c>
      <c r="M31" s="92"/>
      <c r="N31" s="18">
        <v>25</v>
      </c>
      <c r="O31" s="22">
        <v>0.25</v>
      </c>
      <c r="P31" s="22">
        <v>0.025000000000000001</v>
      </c>
      <c r="Q31" s="22">
        <v>1</v>
      </c>
      <c r="R31" s="22">
        <v>4.38</v>
      </c>
      <c r="S31" s="22">
        <v>2.50</v>
      </c>
    </row>
    <row r="32" spans="1:19" ht="24.75" customHeight="1">
      <c r="A32" s="24"/>
      <c r="B32" s="92" t="s">
        <v>34</v>
      </c>
      <c r="C32" s="92"/>
      <c r="D32" s="18">
        <v>20</v>
      </c>
      <c r="E32" s="23">
        <v>1</v>
      </c>
      <c r="F32" s="22">
        <v>0.36</v>
      </c>
      <c r="G32" s="23">
        <v>9.90</v>
      </c>
      <c r="H32" s="22">
        <v>45.60</v>
      </c>
      <c r="I32" s="25"/>
      <c r="K32" s="24"/>
      <c r="L32" s="92" t="s">
        <v>34</v>
      </c>
      <c r="M32" s="92"/>
      <c r="N32" s="18">
        <v>25</v>
      </c>
      <c r="O32" s="22">
        <v>1.4719899999999999</v>
      </c>
      <c r="P32" s="22">
        <v>0.45</v>
      </c>
      <c r="Q32" s="22">
        <v>13.11</v>
      </c>
      <c r="R32" s="22">
        <v>59.634889999999999</v>
      </c>
      <c r="S32" s="22"/>
    </row>
    <row r="33" spans="1:19" ht="27.75" customHeight="1">
      <c r="A33" s="24"/>
      <c r="B33" s="92" t="s">
        <v>22</v>
      </c>
      <c r="C33" s="92"/>
      <c r="D33" s="18">
        <v>20</v>
      </c>
      <c r="E33" s="23">
        <v>1.51</v>
      </c>
      <c r="F33" s="22">
        <v>0.54220000000000002</v>
      </c>
      <c r="G33" s="23">
        <v>9.7200000000000006</v>
      </c>
      <c r="H33" s="22">
        <v>48.64</v>
      </c>
      <c r="I33" s="25"/>
      <c r="K33" s="24"/>
      <c r="L33" s="92" t="s">
        <v>22</v>
      </c>
      <c r="M33" s="92"/>
      <c r="N33" s="18">
        <v>20</v>
      </c>
      <c r="O33" s="23">
        <v>1.51</v>
      </c>
      <c r="P33" s="22">
        <v>0.54220000000000002</v>
      </c>
      <c r="Q33" s="23">
        <v>9.7200000000000006</v>
      </c>
      <c r="R33" s="22">
        <v>48.64</v>
      </c>
      <c r="S33" s="25"/>
    </row>
    <row r="34" spans="1:19" ht="27" customHeight="1">
      <c r="A34" s="24">
        <v>394</v>
      </c>
      <c r="B34" s="92" t="s">
        <v>69</v>
      </c>
      <c r="C34" s="92"/>
      <c r="D34" s="18">
        <v>150</v>
      </c>
      <c r="E34" s="23">
        <v>1.1000000000000001</v>
      </c>
      <c r="F34" s="23">
        <v>1.20</v>
      </c>
      <c r="G34" s="23">
        <v>9.3000000000000007</v>
      </c>
      <c r="H34" s="22">
        <v>53.20</v>
      </c>
      <c r="I34" s="23">
        <v>0.50</v>
      </c>
      <c r="K34" s="24">
        <v>394</v>
      </c>
      <c r="L34" s="92" t="s">
        <v>69</v>
      </c>
      <c r="M34" s="92"/>
      <c r="N34" s="18">
        <v>180</v>
      </c>
      <c r="O34" s="23">
        <v>1.50</v>
      </c>
      <c r="P34" s="23">
        <v>1.70</v>
      </c>
      <c r="Q34" s="23">
        <v>12.10</v>
      </c>
      <c r="R34" s="23">
        <v>65.50</v>
      </c>
      <c r="S34" s="22">
        <v>0.56000000000000005</v>
      </c>
    </row>
    <row r="35" spans="1:19" ht="24">
      <c r="A35" s="95" t="s">
        <v>238</v>
      </c>
      <c r="B35" s="95"/>
      <c r="C35" s="95"/>
      <c r="D35" s="95"/>
      <c r="E35" s="95" t="s">
        <v>11</v>
      </c>
      <c r="F35" s="95"/>
      <c r="G35" s="95"/>
      <c r="H35" s="91" t="s">
        <v>12</v>
      </c>
      <c r="I35" s="34" t="s">
        <v>13</v>
      </c>
      <c r="K35" s="95" t="s">
        <v>332</v>
      </c>
      <c r="L35" s="95"/>
      <c r="M35" s="95"/>
      <c r="N35" s="95"/>
      <c r="O35" s="95" t="s">
        <v>11</v>
      </c>
      <c r="P35" s="95"/>
      <c r="Q35" s="95"/>
      <c r="R35" s="91" t="s">
        <v>12</v>
      </c>
      <c r="S35" s="34" t="s">
        <v>13</v>
      </c>
    </row>
    <row r="36" spans="1:19" ht="15">
      <c r="A36" s="95"/>
      <c r="B36" s="95"/>
      <c r="C36" s="95"/>
      <c r="D36" s="95"/>
      <c r="E36" s="34" t="s">
        <v>14</v>
      </c>
      <c r="F36" s="34" t="s">
        <v>15</v>
      </c>
      <c r="G36" s="34" t="s">
        <v>16</v>
      </c>
      <c r="H36" s="91"/>
      <c r="I36" s="34" t="s">
        <v>17</v>
      </c>
      <c r="K36" s="95"/>
      <c r="L36" s="95"/>
      <c r="M36" s="95"/>
      <c r="N36" s="95"/>
      <c r="O36" s="34" t="s">
        <v>14</v>
      </c>
      <c r="P36" s="34" t="s">
        <v>15</v>
      </c>
      <c r="Q36" s="34" t="s">
        <v>16</v>
      </c>
      <c r="R36" s="91"/>
      <c r="S36" s="34" t="s">
        <v>17</v>
      </c>
    </row>
    <row r="37" spans="1:19" ht="15">
      <c r="A37" s="95"/>
      <c r="B37" s="95"/>
      <c r="C37" s="95"/>
      <c r="D37" s="95"/>
      <c r="E37" s="35">
        <f>E34+E33+E32+E31+E30-0.0002+E28+E27+E25+E24+E23+E22+E21+E20+E19+E18+E16+E14+E13+E12+E11</f>
        <v>45.119800000000012</v>
      </c>
      <c r="F37" s="35">
        <f>F34+F33+2.99+F32+F31+F30+F28+F27+F25+F24+F23+F22+F21+F20+F19+F18+F16+F14+F13+F12+F11</f>
        <v>49.246600000000001</v>
      </c>
      <c r="G37" s="35">
        <f>G34+G33+G32+G31+G30-0.0002+G28+G27+G25+G24+G23+G22+G21+G20+G19+G18+G16+G14+G13+G12+G11</f>
        <v>232.54980000000003</v>
      </c>
      <c r="H37" s="35">
        <f>H34+H33+H32+H31+16+H30+H28+H27+H25+H24+H23+H22+H21+H20+H19+H18+H16+H14+H13+H12+H11</f>
        <v>1589.39</v>
      </c>
      <c r="I37" s="35">
        <f>I34+I33+I32+I31+I30+I28+I27+I25+I24+I23+I22+I21+I20+I19+I18+I16+I14+I13+I12+I11</f>
        <v>33.99</v>
      </c>
      <c r="K37" s="95"/>
      <c r="L37" s="95"/>
      <c r="M37" s="95"/>
      <c r="N37" s="95"/>
      <c r="O37" s="35">
        <f>O34+O33+O32+O31+O30+O28+O27+O25+O24+O23+O22+O21+O20+O19+O18+O16+O14+O13+O12+O11</f>
        <v>60.253980000000006</v>
      </c>
      <c r="P37" s="35">
        <f>P34+P33+P32+P31+P30+P28+P27+P25+P24+P23+P22+P21+P20+P19+P18+P16+P14+P13+P12+P11</f>
        <v>59.2072</v>
      </c>
      <c r="Q37" s="35">
        <f>Q34+Q33+Q32+Q31+Q30+Q28+Q27+Q25+Q24+Q23+Q22+Q21+Q20+Q19+Q18+Q16+Q14+Q13+Q12+Q11</f>
        <v>293.38000000000005</v>
      </c>
      <c r="R37" s="35">
        <f>R34+R33+R32+R31+R30+R28+R27+R25+R24+R23+R22+R21+R20+R19+R18+R16+R14+R13+R12+R11</f>
        <v>1992.9097799999997</v>
      </c>
      <c r="S37" s="35">
        <f>S34+S33+S32+S31+S30+S28+S27+S25+S24+S23+S22+S21+S20+S19+S18+S16+S14+S13+S12+S11</f>
        <v>40.540000000000006</v>
      </c>
    </row>
  </sheetData>
  <mergeCells count="70">
    <mergeCell ref="A15:I15"/>
    <mergeCell ref="A1:I1"/>
    <mergeCell ref="D5:H5"/>
    <mergeCell ref="A8:A9"/>
    <mergeCell ref="B8:C9"/>
    <mergeCell ref="D8:D9"/>
    <mergeCell ref="E8:G8"/>
    <mergeCell ref="H8:H9"/>
    <mergeCell ref="A10:I10"/>
    <mergeCell ref="B11:C11"/>
    <mergeCell ref="B12:C12"/>
    <mergeCell ref="B13:C13"/>
    <mergeCell ref="B14:C14"/>
    <mergeCell ref="B27:C27"/>
    <mergeCell ref="B16:C16"/>
    <mergeCell ref="A17:I17"/>
    <mergeCell ref="B18:C18"/>
    <mergeCell ref="B19:C19"/>
    <mergeCell ref="B20:C20"/>
    <mergeCell ref="B21:C21"/>
    <mergeCell ref="B22:C22"/>
    <mergeCell ref="B23:C23"/>
    <mergeCell ref="B24:C24"/>
    <mergeCell ref="B25:C25"/>
    <mergeCell ref="A26:I26"/>
    <mergeCell ref="B34:C34"/>
    <mergeCell ref="A35:D37"/>
    <mergeCell ref="E35:G35"/>
    <mergeCell ref="H35:H36"/>
    <mergeCell ref="K1:S1"/>
    <mergeCell ref="N5:R5"/>
    <mergeCell ref="K8:K9"/>
    <mergeCell ref="L8:M9"/>
    <mergeCell ref="N8:N9"/>
    <mergeCell ref="O8:Q8"/>
    <mergeCell ref="B28:C28"/>
    <mergeCell ref="A29:I29"/>
    <mergeCell ref="B30:C30"/>
    <mergeCell ref="B31:C31"/>
    <mergeCell ref="B32:C32"/>
    <mergeCell ref="B33:C33"/>
    <mergeCell ref="L20:M20"/>
    <mergeCell ref="R8:R9"/>
    <mergeCell ref="K10:S10"/>
    <mergeCell ref="L11:M11"/>
    <mergeCell ref="L12:M12"/>
    <mergeCell ref="L13:M13"/>
    <mergeCell ref="L14:M14"/>
    <mergeCell ref="K15:S15"/>
    <mergeCell ref="L16:M16"/>
    <mergeCell ref="K17:S17"/>
    <mergeCell ref="L18:M18"/>
    <mergeCell ref="L19:M19"/>
    <mergeCell ref="L32:M32"/>
    <mergeCell ref="L21:M21"/>
    <mergeCell ref="L22:M22"/>
    <mergeCell ref="L23:M23"/>
    <mergeCell ref="L24:M24"/>
    <mergeCell ref="L25:M25"/>
    <mergeCell ref="K26:S26"/>
    <mergeCell ref="L27:M27"/>
    <mergeCell ref="L28:M28"/>
    <mergeCell ref="K29:S29"/>
    <mergeCell ref="L30:M30"/>
    <mergeCell ref="L31:M31"/>
    <mergeCell ref="L33:M33"/>
    <mergeCell ref="L34:M34"/>
    <mergeCell ref="K35:N37"/>
    <mergeCell ref="O35:Q35"/>
    <mergeCell ref="R35:R36"/>
  </mergeCells>
  <pageMargins left="0.7" right="0.7" top="0.75" bottom="0.75" header="0.3" footer="0.3"/>
  <pageSetup orientation="portrait" paperSize="9" scale="50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35"/>
  <sheetViews>
    <sheetView workbookViewId="0" topLeftCell="A9">
      <selection pane="topLeft" activeCell="A1" sqref="A1:I36"/>
    </sheetView>
  </sheetViews>
  <sheetFormatPr defaultRowHeight="15"/>
  <sheetData>
    <row r="1" spans="1:19" ht="15">
      <c r="A1" s="110" t="s">
        <v>239</v>
      </c>
      <c r="B1" s="110"/>
      <c r="C1" s="110"/>
      <c r="D1" s="110"/>
      <c r="E1" s="110"/>
      <c r="F1" s="110"/>
      <c r="G1" s="110"/>
      <c r="H1" s="110"/>
      <c r="I1" s="110"/>
      <c r="K1" s="109" t="s">
        <v>333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16</v>
      </c>
      <c r="B3" s="37" t="s">
        <v>1</v>
      </c>
      <c r="C3" s="38">
        <v>1</v>
      </c>
      <c r="D3" s="2"/>
      <c r="E3" s="2"/>
      <c r="F3" s="2"/>
      <c r="G3" s="2"/>
      <c r="H3" s="3"/>
      <c r="I3" s="4"/>
      <c r="K3" s="1">
        <v>16</v>
      </c>
      <c r="L3" s="37" t="s">
        <v>1</v>
      </c>
      <c r="M3" s="38">
        <v>1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4</v>
      </c>
      <c r="D4" s="2"/>
      <c r="E4" s="2"/>
      <c r="F4" s="2"/>
      <c r="G4" s="2"/>
      <c r="H4" s="3"/>
      <c r="I4" s="4"/>
      <c r="K4" s="1"/>
      <c r="L4" s="37" t="s">
        <v>2</v>
      </c>
      <c r="M4" s="38">
        <v>4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61" t="s">
        <v>276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15">
      <c r="A11" s="18">
        <v>215</v>
      </c>
      <c r="B11" s="93" t="s">
        <v>215</v>
      </c>
      <c r="C11" s="93"/>
      <c r="D11" s="19">
        <v>90</v>
      </c>
      <c r="E11" s="70">
        <v>8.41</v>
      </c>
      <c r="F11" s="70">
        <v>14.46</v>
      </c>
      <c r="G11" s="70">
        <v>1.54</v>
      </c>
      <c r="H11" s="70">
        <v>163.29</v>
      </c>
      <c r="I11" s="70">
        <v>0.77</v>
      </c>
      <c r="K11" s="18">
        <v>215</v>
      </c>
      <c r="L11" s="93" t="s">
        <v>215</v>
      </c>
      <c r="M11" s="93"/>
      <c r="N11" s="19">
        <v>105</v>
      </c>
      <c r="O11" s="70">
        <v>9.66</v>
      </c>
      <c r="P11" s="70">
        <v>16.80</v>
      </c>
      <c r="Q11" s="70">
        <v>1.79</v>
      </c>
      <c r="R11" s="70">
        <v>190.49</v>
      </c>
      <c r="S11" s="70">
        <v>0.84</v>
      </c>
    </row>
    <row r="12" spans="1:19" ht="40.5" customHeight="1">
      <c r="A12" s="21"/>
      <c r="B12" s="92" t="s">
        <v>20</v>
      </c>
      <c r="C12" s="92"/>
      <c r="D12" s="18">
        <v>20</v>
      </c>
      <c r="E12" s="23">
        <v>0.70</v>
      </c>
      <c r="F12" s="23">
        <v>0.60</v>
      </c>
      <c r="G12" s="23">
        <v>1.50</v>
      </c>
      <c r="H12" s="23">
        <v>16.50</v>
      </c>
      <c r="I12" s="23">
        <v>2.90</v>
      </c>
      <c r="K12" s="21"/>
      <c r="L12" s="92" t="s">
        <v>20</v>
      </c>
      <c r="M12" s="92"/>
      <c r="N12" s="18">
        <v>25</v>
      </c>
      <c r="O12" s="23">
        <v>0.90</v>
      </c>
      <c r="P12" s="23">
        <v>0.80</v>
      </c>
      <c r="Q12" s="23">
        <v>1.90</v>
      </c>
      <c r="R12" s="22">
        <v>20.62</v>
      </c>
      <c r="S12" s="23">
        <v>3.62</v>
      </c>
    </row>
    <row r="13" spans="1:19" ht="40.5" customHeight="1">
      <c r="A13" s="24"/>
      <c r="B13" s="92" t="s">
        <v>53</v>
      </c>
      <c r="C13" s="92"/>
      <c r="D13" s="18">
        <v>20</v>
      </c>
      <c r="E13" s="23">
        <v>1.51</v>
      </c>
      <c r="F13" s="22">
        <v>0.54220000000000002</v>
      </c>
      <c r="G13" s="23">
        <v>9.6999999999999993</v>
      </c>
      <c r="H13" s="22">
        <v>48.64</v>
      </c>
      <c r="I13" s="25"/>
      <c r="K13" s="24"/>
      <c r="L13" s="92" t="s">
        <v>22</v>
      </c>
      <c r="M13" s="92"/>
      <c r="N13" s="18">
        <v>30</v>
      </c>
      <c r="O13" s="23">
        <v>2.94</v>
      </c>
      <c r="P13" s="22">
        <v>1.01</v>
      </c>
      <c r="Q13" s="22">
        <v>15.60</v>
      </c>
      <c r="R13" s="22">
        <v>79.099999999999994</v>
      </c>
      <c r="S13" s="22"/>
    </row>
    <row r="14" spans="1:19" ht="15">
      <c r="A14" s="18">
        <v>397</v>
      </c>
      <c r="B14" s="92" t="s">
        <v>52</v>
      </c>
      <c r="C14" s="92"/>
      <c r="D14" s="18">
        <v>150</v>
      </c>
      <c r="E14" s="23">
        <v>2.80</v>
      </c>
      <c r="F14" s="23">
        <v>2.90</v>
      </c>
      <c r="G14" s="23">
        <v>18.80</v>
      </c>
      <c r="H14" s="22">
        <v>91</v>
      </c>
      <c r="I14" s="18">
        <v>1</v>
      </c>
      <c r="K14" s="18">
        <v>397</v>
      </c>
      <c r="L14" s="92" t="s">
        <v>52</v>
      </c>
      <c r="M14" s="92"/>
      <c r="N14" s="18">
        <v>180</v>
      </c>
      <c r="O14" s="23">
        <v>3.3479999999999999</v>
      </c>
      <c r="P14" s="23">
        <v>3.43336</v>
      </c>
      <c r="Q14" s="23">
        <v>23</v>
      </c>
      <c r="R14" s="23">
        <v>109.60</v>
      </c>
      <c r="S14" s="23">
        <v>1.20</v>
      </c>
    </row>
    <row r="15" spans="1:19" ht="15">
      <c r="A15" s="94" t="s">
        <v>24</v>
      </c>
      <c r="B15" s="94"/>
      <c r="C15" s="94"/>
      <c r="D15" s="94"/>
      <c r="E15" s="94"/>
      <c r="F15" s="94"/>
      <c r="G15" s="94"/>
      <c r="H15" s="94"/>
      <c r="I15" s="94"/>
      <c r="K15" s="94" t="s">
        <v>24</v>
      </c>
      <c r="L15" s="94"/>
      <c r="M15" s="94"/>
      <c r="N15" s="94"/>
      <c r="O15" s="94"/>
      <c r="P15" s="94"/>
      <c r="Q15" s="94"/>
      <c r="R15" s="94"/>
      <c r="S15" s="94"/>
    </row>
    <row r="16" spans="1:19" ht="15">
      <c r="A16" s="22" t="s">
        <v>25</v>
      </c>
      <c r="B16" s="92" t="s">
        <v>71</v>
      </c>
      <c r="C16" s="92"/>
      <c r="D16" s="18">
        <v>100</v>
      </c>
      <c r="E16" s="23">
        <v>0.50</v>
      </c>
      <c r="F16" s="23">
        <v>0.10</v>
      </c>
      <c r="G16" s="23">
        <v>10.10</v>
      </c>
      <c r="H16" s="22">
        <v>43</v>
      </c>
      <c r="I16" s="18">
        <v>2</v>
      </c>
      <c r="K16" s="22" t="s">
        <v>25</v>
      </c>
      <c r="L16" s="92" t="s">
        <v>71</v>
      </c>
      <c r="M16" s="92"/>
      <c r="N16" s="18">
        <v>100</v>
      </c>
      <c r="O16" s="23">
        <v>0.50</v>
      </c>
      <c r="P16" s="23">
        <v>0.10</v>
      </c>
      <c r="Q16" s="23">
        <v>10.10</v>
      </c>
      <c r="R16" s="22">
        <v>43</v>
      </c>
      <c r="S16" s="18">
        <v>2</v>
      </c>
    </row>
    <row r="17" spans="1:19" ht="15">
      <c r="A17" s="94" t="s">
        <v>27</v>
      </c>
      <c r="B17" s="94"/>
      <c r="C17" s="94"/>
      <c r="D17" s="94"/>
      <c r="E17" s="94"/>
      <c r="F17" s="94"/>
      <c r="G17" s="94"/>
      <c r="H17" s="94"/>
      <c r="I17" s="94"/>
      <c r="K17" s="94" t="s">
        <v>27</v>
      </c>
      <c r="L17" s="94"/>
      <c r="M17" s="94"/>
      <c r="N17" s="94"/>
      <c r="O17" s="94"/>
      <c r="P17" s="94"/>
      <c r="Q17" s="94"/>
      <c r="R17" s="94"/>
      <c r="S17" s="94"/>
    </row>
    <row r="18" spans="1:19" ht="15">
      <c r="A18" s="30">
        <v>59</v>
      </c>
      <c r="B18" s="108" t="s">
        <v>240</v>
      </c>
      <c r="C18" s="108"/>
      <c r="D18" s="27">
        <v>170</v>
      </c>
      <c r="E18" s="28">
        <v>2.60</v>
      </c>
      <c r="F18" s="28">
        <v>5.19</v>
      </c>
      <c r="G18" s="28">
        <v>9.3000000000000007</v>
      </c>
      <c r="H18" s="29">
        <v>156.63</v>
      </c>
      <c r="I18" s="28">
        <v>9.50</v>
      </c>
      <c r="K18" s="30">
        <v>59</v>
      </c>
      <c r="L18" s="108" t="s">
        <v>240</v>
      </c>
      <c r="M18" s="108"/>
      <c r="N18" s="27">
        <v>200</v>
      </c>
      <c r="O18" s="28">
        <v>3.10</v>
      </c>
      <c r="P18" s="28">
        <v>6.20</v>
      </c>
      <c r="Q18" s="28">
        <v>11.10</v>
      </c>
      <c r="R18" s="29">
        <v>184.33</v>
      </c>
      <c r="S18" s="28">
        <v>11.10</v>
      </c>
    </row>
    <row r="19" spans="1:19" ht="15">
      <c r="A19" s="24">
        <v>304</v>
      </c>
      <c r="B19" s="93" t="s">
        <v>241</v>
      </c>
      <c r="C19" s="93"/>
      <c r="D19" s="19">
        <v>160</v>
      </c>
      <c r="E19" s="70">
        <v>11.84</v>
      </c>
      <c r="F19" s="70">
        <v>15.89</v>
      </c>
      <c r="G19" s="70">
        <v>21.44</v>
      </c>
      <c r="H19" s="70">
        <v>290.45</v>
      </c>
      <c r="I19" s="70">
        <v>0.41</v>
      </c>
      <c r="K19" s="24">
        <v>304</v>
      </c>
      <c r="L19" s="93" t="s">
        <v>241</v>
      </c>
      <c r="M19" s="93"/>
      <c r="N19" s="19">
        <v>200</v>
      </c>
      <c r="O19" s="70">
        <v>14.80</v>
      </c>
      <c r="P19" s="70">
        <v>20.11</v>
      </c>
      <c r="Q19" s="70">
        <v>28</v>
      </c>
      <c r="R19" s="70">
        <v>367.22</v>
      </c>
      <c r="S19" s="70">
        <v>0.51</v>
      </c>
    </row>
    <row r="20" spans="1:19" ht="28.5" customHeight="1">
      <c r="A20" s="24">
        <v>378</v>
      </c>
      <c r="B20" s="92" t="s">
        <v>172</v>
      </c>
      <c r="C20" s="92"/>
      <c r="D20" s="18">
        <v>150</v>
      </c>
      <c r="E20" s="22">
        <v>0.22</v>
      </c>
      <c r="F20" s="23">
        <v>0</v>
      </c>
      <c r="G20" s="23">
        <v>26</v>
      </c>
      <c r="H20" s="23">
        <v>110.20</v>
      </c>
      <c r="I20" s="23">
        <v>6.50</v>
      </c>
      <c r="K20" s="24">
        <v>378</v>
      </c>
      <c r="L20" s="92" t="s">
        <v>172</v>
      </c>
      <c r="M20" s="92"/>
      <c r="N20" s="18">
        <v>180</v>
      </c>
      <c r="O20" s="22">
        <v>0.26</v>
      </c>
      <c r="P20" s="18">
        <v>0</v>
      </c>
      <c r="Q20" s="23">
        <v>31.20</v>
      </c>
      <c r="R20" s="22">
        <v>132.24</v>
      </c>
      <c r="S20" s="23">
        <v>7.80</v>
      </c>
    </row>
    <row r="21" spans="1:19" ht="33.75" customHeight="1">
      <c r="A21" s="24"/>
      <c r="B21" s="92" t="s">
        <v>22</v>
      </c>
      <c r="C21" s="92"/>
      <c r="D21" s="18">
        <v>20</v>
      </c>
      <c r="E21" s="23">
        <v>1.51</v>
      </c>
      <c r="F21" s="22">
        <v>0.54220000000000002</v>
      </c>
      <c r="G21" s="23">
        <v>9.7200000000000006</v>
      </c>
      <c r="H21" s="22">
        <v>48.64</v>
      </c>
      <c r="I21" s="25"/>
      <c r="K21" s="24"/>
      <c r="L21" s="92" t="s">
        <v>22</v>
      </c>
      <c r="M21" s="92"/>
      <c r="N21" s="18">
        <v>30</v>
      </c>
      <c r="O21" s="23">
        <v>2.94</v>
      </c>
      <c r="P21" s="22">
        <v>1.01</v>
      </c>
      <c r="Q21" s="22">
        <v>15.60</v>
      </c>
      <c r="R21" s="22">
        <v>79.099999999999994</v>
      </c>
      <c r="S21" s="22"/>
    </row>
    <row r="22" spans="1:19" ht="25.5" customHeight="1">
      <c r="A22" s="24"/>
      <c r="B22" s="92" t="s">
        <v>34</v>
      </c>
      <c r="C22" s="92"/>
      <c r="D22" s="18">
        <v>20</v>
      </c>
      <c r="E22" s="23">
        <v>1</v>
      </c>
      <c r="F22" s="22">
        <v>0.36</v>
      </c>
      <c r="G22" s="23">
        <v>9.90</v>
      </c>
      <c r="H22" s="23">
        <v>45.60</v>
      </c>
      <c r="I22" s="25"/>
      <c r="K22" s="24"/>
      <c r="L22" s="92" t="s">
        <v>34</v>
      </c>
      <c r="M22" s="92"/>
      <c r="N22" s="18">
        <v>25</v>
      </c>
      <c r="O22" s="22">
        <v>1.4719899999999999</v>
      </c>
      <c r="P22" s="22">
        <v>0.45</v>
      </c>
      <c r="Q22" s="22">
        <v>13.11</v>
      </c>
      <c r="R22" s="22">
        <v>59.634889999999999</v>
      </c>
      <c r="S22" s="22"/>
    </row>
    <row r="23" spans="1:19" ht="15">
      <c r="A23" s="94" t="s">
        <v>35</v>
      </c>
      <c r="B23" s="94"/>
      <c r="C23" s="94"/>
      <c r="D23" s="94"/>
      <c r="E23" s="94"/>
      <c r="F23" s="94"/>
      <c r="G23" s="94"/>
      <c r="H23" s="94"/>
      <c r="I23" s="94"/>
      <c r="K23" s="94" t="s">
        <v>35</v>
      </c>
      <c r="L23" s="94"/>
      <c r="M23" s="94"/>
      <c r="N23" s="94"/>
      <c r="O23" s="94"/>
      <c r="P23" s="94"/>
      <c r="Q23" s="94"/>
      <c r="R23" s="94"/>
      <c r="S23" s="94"/>
    </row>
    <row r="24" spans="1:19" ht="15">
      <c r="A24" s="21" t="s">
        <v>36</v>
      </c>
      <c r="B24" s="92" t="s">
        <v>37</v>
      </c>
      <c r="C24" s="92"/>
      <c r="D24" s="18">
        <v>50</v>
      </c>
      <c r="E24" s="23">
        <v>3.94</v>
      </c>
      <c r="F24" s="23">
        <v>4.30</v>
      </c>
      <c r="G24" s="23">
        <v>29.10</v>
      </c>
      <c r="H24" s="22">
        <v>171.45</v>
      </c>
      <c r="I24" s="23">
        <v>2.10</v>
      </c>
      <c r="K24" s="21" t="s">
        <v>36</v>
      </c>
      <c r="L24" s="92" t="s">
        <v>37</v>
      </c>
      <c r="M24" s="92"/>
      <c r="N24" s="18">
        <v>70</v>
      </c>
      <c r="O24" s="23">
        <v>5</v>
      </c>
      <c r="P24" s="22">
        <v>6.02</v>
      </c>
      <c r="Q24" s="23">
        <v>40.700000000000003</v>
      </c>
      <c r="R24" s="22">
        <v>242</v>
      </c>
      <c r="S24" s="22">
        <v>0</v>
      </c>
    </row>
    <row r="25" spans="1:19" ht="15">
      <c r="A25" s="18"/>
      <c r="B25" s="93" t="s">
        <v>242</v>
      </c>
      <c r="C25" s="93"/>
      <c r="D25" s="19">
        <v>180</v>
      </c>
      <c r="E25" s="69">
        <v>5.60</v>
      </c>
      <c r="F25" s="69">
        <v>5.0999999999999996</v>
      </c>
      <c r="G25" s="69">
        <v>7.40</v>
      </c>
      <c r="H25" s="70">
        <v>118</v>
      </c>
      <c r="I25" s="70">
        <v>1.56</v>
      </c>
      <c r="K25" s="18"/>
      <c r="L25" s="93" t="s">
        <v>242</v>
      </c>
      <c r="M25" s="93"/>
      <c r="N25" s="19">
        <v>200</v>
      </c>
      <c r="O25" s="70">
        <v>6.22</v>
      </c>
      <c r="P25" s="70">
        <v>5.67</v>
      </c>
      <c r="Q25" s="70">
        <v>8.2200000000000006</v>
      </c>
      <c r="R25" s="70">
        <v>131.11000000000001</v>
      </c>
      <c r="S25" s="70">
        <v>1.73</v>
      </c>
    </row>
    <row r="26" spans="1:19" ht="15">
      <c r="A26" s="94" t="s">
        <v>39</v>
      </c>
      <c r="B26" s="94"/>
      <c r="C26" s="94"/>
      <c r="D26" s="94"/>
      <c r="E26" s="94"/>
      <c r="F26" s="94"/>
      <c r="G26" s="94"/>
      <c r="H26" s="94"/>
      <c r="I26" s="94"/>
      <c r="K26" s="94">
        <v>0.30</v>
      </c>
      <c r="L26" s="94"/>
      <c r="M26" s="94"/>
      <c r="N26" s="94"/>
      <c r="O26" s="94"/>
      <c r="P26" s="94"/>
      <c r="Q26" s="94"/>
      <c r="R26" s="94"/>
      <c r="S26" s="94"/>
    </row>
    <row r="27" spans="1:19" ht="30" customHeight="1">
      <c r="A27" s="24">
        <v>30</v>
      </c>
      <c r="B27" s="151" t="s">
        <v>243</v>
      </c>
      <c r="C27" s="151"/>
      <c r="D27" s="19">
        <v>40</v>
      </c>
      <c r="E27" s="69">
        <v>0.20</v>
      </c>
      <c r="F27" s="69">
        <v>3</v>
      </c>
      <c r="G27" s="69">
        <v>1.1000000000000001</v>
      </c>
      <c r="H27" s="70">
        <v>60.10</v>
      </c>
      <c r="I27" s="69">
        <v>6.60</v>
      </c>
      <c r="K27" s="24">
        <v>30</v>
      </c>
      <c r="L27" s="93" t="s">
        <v>334</v>
      </c>
      <c r="M27" s="93"/>
      <c r="N27" s="19">
        <v>60</v>
      </c>
      <c r="O27" s="69">
        <v>0.30</v>
      </c>
      <c r="P27" s="69">
        <v>4.50</v>
      </c>
      <c r="Q27" s="69">
        <v>1.70</v>
      </c>
      <c r="R27" s="70">
        <v>90.20</v>
      </c>
      <c r="S27" s="69">
        <v>8.3000000000000007</v>
      </c>
    </row>
    <row r="28" spans="1:19" ht="15">
      <c r="A28" s="24">
        <v>235</v>
      </c>
      <c r="B28" s="45" t="s">
        <v>244</v>
      </c>
      <c r="C28" s="45"/>
      <c r="D28" s="19">
        <v>60</v>
      </c>
      <c r="E28" s="69">
        <v>8.40</v>
      </c>
      <c r="F28" s="69">
        <v>1.20</v>
      </c>
      <c r="G28" s="69">
        <v>1.80</v>
      </c>
      <c r="H28" s="70">
        <v>52.20</v>
      </c>
      <c r="I28" s="23"/>
      <c r="K28" s="24">
        <v>235</v>
      </c>
      <c r="L28" s="93" t="s">
        <v>244</v>
      </c>
      <c r="M28" s="93"/>
      <c r="N28" s="19">
        <v>70</v>
      </c>
      <c r="O28" s="69">
        <v>9.8000000000000007</v>
      </c>
      <c r="P28" s="69">
        <v>1.40</v>
      </c>
      <c r="Q28" s="70">
        <v>2.10</v>
      </c>
      <c r="R28" s="70">
        <v>60.90</v>
      </c>
      <c r="S28" s="22"/>
    </row>
    <row r="29" spans="1:19" ht="15">
      <c r="A29" s="24" t="s">
        <v>138</v>
      </c>
      <c r="B29" s="93" t="s">
        <v>245</v>
      </c>
      <c r="C29" s="93"/>
      <c r="D29" s="19">
        <v>110</v>
      </c>
      <c r="E29" s="69">
        <v>2.2000000000000002</v>
      </c>
      <c r="F29" s="81">
        <v>5.0999999999999996</v>
      </c>
      <c r="G29" s="69">
        <v>12.80</v>
      </c>
      <c r="H29" s="70">
        <v>116</v>
      </c>
      <c r="I29" s="69">
        <v>6</v>
      </c>
      <c r="K29" s="24" t="s">
        <v>138</v>
      </c>
      <c r="L29" s="93" t="s">
        <v>245</v>
      </c>
      <c r="M29" s="93"/>
      <c r="N29" s="19">
        <v>130</v>
      </c>
      <c r="O29" s="70">
        <v>2.60</v>
      </c>
      <c r="P29" s="70">
        <v>5.63</v>
      </c>
      <c r="Q29" s="70">
        <v>14.08</v>
      </c>
      <c r="R29" s="70">
        <v>130.32</v>
      </c>
      <c r="S29" s="70">
        <v>7.04</v>
      </c>
    </row>
    <row r="30" spans="1:19" ht="20.25" customHeight="1">
      <c r="A30" s="30"/>
      <c r="B30" s="108" t="s">
        <v>366</v>
      </c>
      <c r="C30" s="108"/>
      <c r="D30" s="27">
        <v>20</v>
      </c>
      <c r="E30" s="28">
        <v>1.51</v>
      </c>
      <c r="F30" s="29">
        <v>0.54220000000000002</v>
      </c>
      <c r="G30" s="28">
        <v>9.7200000000000006</v>
      </c>
      <c r="H30" s="29">
        <v>48.64</v>
      </c>
      <c r="I30" s="31"/>
      <c r="K30" s="24"/>
      <c r="L30" s="92" t="s">
        <v>366</v>
      </c>
      <c r="M30" s="92"/>
      <c r="N30" s="18">
        <v>25</v>
      </c>
      <c r="O30" s="22">
        <v>1.4719899999999999</v>
      </c>
      <c r="P30" s="22">
        <v>0.45</v>
      </c>
      <c r="Q30" s="22">
        <v>13.11</v>
      </c>
      <c r="R30" s="22">
        <v>59.634889999999999</v>
      </c>
      <c r="S30" s="22"/>
    </row>
    <row r="31" spans="1:19" ht="21" customHeight="1">
      <c r="A31" s="24"/>
      <c r="B31" s="92" t="s">
        <v>367</v>
      </c>
      <c r="C31" s="92"/>
      <c r="D31" s="18">
        <v>20</v>
      </c>
      <c r="E31" s="23">
        <v>1</v>
      </c>
      <c r="F31" s="22">
        <v>0.36</v>
      </c>
      <c r="G31" s="23">
        <v>9.90</v>
      </c>
      <c r="H31" s="22">
        <v>45.60</v>
      </c>
      <c r="I31" s="25"/>
      <c r="K31" s="24"/>
      <c r="L31" s="92" t="s">
        <v>367</v>
      </c>
      <c r="M31" s="92"/>
      <c r="N31" s="18">
        <v>20</v>
      </c>
      <c r="O31" s="23">
        <v>1.51</v>
      </c>
      <c r="P31" s="22">
        <v>0.54220000000000002</v>
      </c>
      <c r="Q31" s="23">
        <v>9.7200000000000006</v>
      </c>
      <c r="R31" s="22">
        <v>48.64</v>
      </c>
      <c r="S31" s="25"/>
    </row>
    <row r="32" spans="1:19" ht="22.5" customHeight="1">
      <c r="A32" s="24">
        <v>392</v>
      </c>
      <c r="B32" s="92" t="s">
        <v>86</v>
      </c>
      <c r="C32" s="92"/>
      <c r="D32" s="18">
        <v>150</v>
      </c>
      <c r="E32" s="23">
        <v>1</v>
      </c>
      <c r="F32" s="23">
        <v>1.20</v>
      </c>
      <c r="G32" s="23">
        <v>9.1999999999999993</v>
      </c>
      <c r="H32" s="22">
        <v>52.40</v>
      </c>
      <c r="I32" s="23">
        <v>1.1000000000000001</v>
      </c>
      <c r="K32" s="24">
        <v>392</v>
      </c>
      <c r="L32" s="92" t="s">
        <v>86</v>
      </c>
      <c r="M32" s="92"/>
      <c r="N32" s="18">
        <v>180</v>
      </c>
      <c r="O32" s="23">
        <v>1.20</v>
      </c>
      <c r="P32" s="23">
        <v>1.548</v>
      </c>
      <c r="Q32" s="23">
        <v>12</v>
      </c>
      <c r="R32" s="23">
        <v>64</v>
      </c>
      <c r="S32" s="22">
        <v>1.30</v>
      </c>
    </row>
    <row r="33" spans="1:19" ht="24">
      <c r="A33" s="95" t="s">
        <v>246</v>
      </c>
      <c r="B33" s="95"/>
      <c r="C33" s="95"/>
      <c r="D33" s="95"/>
      <c r="E33" s="95" t="s">
        <v>11</v>
      </c>
      <c r="F33" s="95"/>
      <c r="G33" s="95"/>
      <c r="H33" s="91" t="s">
        <v>12</v>
      </c>
      <c r="I33" s="34" t="s">
        <v>13</v>
      </c>
      <c r="K33" s="95" t="s">
        <v>335</v>
      </c>
      <c r="L33" s="95"/>
      <c r="M33" s="95"/>
      <c r="N33" s="95"/>
      <c r="O33" s="95" t="s">
        <v>11</v>
      </c>
      <c r="P33" s="95"/>
      <c r="Q33" s="95"/>
      <c r="R33" s="91" t="s">
        <v>12</v>
      </c>
      <c r="S33" s="34" t="s">
        <v>13</v>
      </c>
    </row>
    <row r="34" spans="1:19" ht="15">
      <c r="A34" s="95"/>
      <c r="B34" s="95"/>
      <c r="C34" s="95"/>
      <c r="D34" s="95"/>
      <c r="E34" s="34" t="s">
        <v>14</v>
      </c>
      <c r="F34" s="34" t="s">
        <v>15</v>
      </c>
      <c r="G34" s="34" t="s">
        <v>16</v>
      </c>
      <c r="H34" s="91"/>
      <c r="I34" s="34" t="s">
        <v>17</v>
      </c>
      <c r="K34" s="95"/>
      <c r="L34" s="95"/>
      <c r="M34" s="95"/>
      <c r="N34" s="95"/>
      <c r="O34" s="34" t="s">
        <v>14</v>
      </c>
      <c r="P34" s="34" t="s">
        <v>15</v>
      </c>
      <c r="Q34" s="34" t="s">
        <v>16</v>
      </c>
      <c r="R34" s="91"/>
      <c r="S34" s="34" t="s">
        <v>17</v>
      </c>
    </row>
    <row r="35" spans="1:19" ht="15">
      <c r="A35" s="95"/>
      <c r="B35" s="95"/>
      <c r="C35" s="95"/>
      <c r="D35" s="95"/>
      <c r="E35" s="35">
        <f>E32+E31+E30+E29+E28+E27+E25+E24+0.6+E22+E21+E20+E19+E18+E16+E14+E13+E12+E11</f>
        <v>55.539999999999992</v>
      </c>
      <c r="F35" s="35">
        <f>F32+F31+F30+F29+F28+F27+F25+F24+F22+F21+F20+F19+F18+F16+F14+F13+F12+F11</f>
        <v>61.386600000000001</v>
      </c>
      <c r="G35" s="35">
        <f>G32+G31+G30+G29+G28+G27-0.00009+G25+G24+G22+G21+G20+G19+G18+G16+G14+G13+G12+G11</f>
        <v>199.01991000000001</v>
      </c>
      <c r="H35" s="35">
        <f>H32+H31+H30+H29+H28+15+H27+H25+H24+H22+H21+H20+H19+H18+H16+H14+H13+H12+H11</f>
        <v>1693.34</v>
      </c>
      <c r="I35" s="35">
        <f>I32+I31+I30+I29+I28+I27+I25+I24+I22+I21+I20+I19+I18+I16+I14+I13+I12+I11</f>
        <v>40.44</v>
      </c>
      <c r="K35" s="95"/>
      <c r="L35" s="95"/>
      <c r="M35" s="95"/>
      <c r="N35" s="95"/>
      <c r="O35" s="35">
        <f>O32+O31+O30+O29+O28-0.0001+O27+O25+O24+O22+O21+O20+O19+O18+O16+O14+O13+O12+O11</f>
        <v>68.021879999999996</v>
      </c>
      <c r="P35" s="35">
        <f>P32+P31+P30+P29+P28+P27+2.1+P25+P24+P22+P21+P20+P19+P18+P16+P14+P13+P12+P11</f>
        <v>77.773560000000003</v>
      </c>
      <c r="Q35" s="35">
        <f>Q32+Q31+Q30+Q29+Q28+Q27+Q25+Q24-0.0001+Q22+Q21+Q20+Q19+Q18+Q16+Q14+Q13+Q12+Q11</f>
        <v>253.02989999999997</v>
      </c>
      <c r="R35" s="35">
        <f>R32+R31+R30+R29+R28+R27+R25+14.97+R24+R22+R21+R20+R19+R18+R16+R14+R13+R12+R11</f>
        <v>2107.1097799999998</v>
      </c>
      <c r="S35" s="35">
        <f>S32+S31+S30+S29+S28+S27+S25+S24+S22+S21+S20+S19+S18+S16+S14+S13+S12+S11</f>
        <v>45.440000000000005</v>
      </c>
    </row>
  </sheetData>
  <mergeCells count="65">
    <mergeCell ref="E8:G8"/>
    <mergeCell ref="H8:H9"/>
    <mergeCell ref="B21:C21"/>
    <mergeCell ref="A10:I10"/>
    <mergeCell ref="B11:C11"/>
    <mergeCell ref="B12:C12"/>
    <mergeCell ref="B13:C13"/>
    <mergeCell ref="B14:C14"/>
    <mergeCell ref="A15:I15"/>
    <mergeCell ref="B16:C16"/>
    <mergeCell ref="A17:I17"/>
    <mergeCell ref="B18:C18"/>
    <mergeCell ref="B19:C19"/>
    <mergeCell ref="B20:C20"/>
    <mergeCell ref="E33:G33"/>
    <mergeCell ref="B22:C22"/>
    <mergeCell ref="A23:I23"/>
    <mergeCell ref="B24:C24"/>
    <mergeCell ref="B25:C25"/>
    <mergeCell ref="A26:I26"/>
    <mergeCell ref="B27:C27"/>
    <mergeCell ref="B29:C29"/>
    <mergeCell ref="B30:C30"/>
    <mergeCell ref="B31:C31"/>
    <mergeCell ref="B32:C32"/>
    <mergeCell ref="A33:D35"/>
    <mergeCell ref="L16:M16"/>
    <mergeCell ref="H33:H34"/>
    <mergeCell ref="K1:S1"/>
    <mergeCell ref="N5:R5"/>
    <mergeCell ref="K8:K9"/>
    <mergeCell ref="L8:M9"/>
    <mergeCell ref="N8:N9"/>
    <mergeCell ref="O8:Q8"/>
    <mergeCell ref="R8:R9"/>
    <mergeCell ref="K10:S10"/>
    <mergeCell ref="L11:M11"/>
    <mergeCell ref="A1:I1"/>
    <mergeCell ref="D5:H5"/>
    <mergeCell ref="A8:A9"/>
    <mergeCell ref="B8:C9"/>
    <mergeCell ref="D8:D9"/>
    <mergeCell ref="L12:M12"/>
    <mergeCell ref="L13:M13"/>
    <mergeCell ref="L14:M14"/>
    <mergeCell ref="K15:S15"/>
    <mergeCell ref="L28:M28"/>
    <mergeCell ref="K17:S17"/>
    <mergeCell ref="L18:M18"/>
    <mergeCell ref="L19:M19"/>
    <mergeCell ref="L20:M20"/>
    <mergeCell ref="L21:M21"/>
    <mergeCell ref="L22:M22"/>
    <mergeCell ref="K23:S23"/>
    <mergeCell ref="L24:M24"/>
    <mergeCell ref="L25:M25"/>
    <mergeCell ref="K26:S26"/>
    <mergeCell ref="L27:M27"/>
    <mergeCell ref="R33:R34"/>
    <mergeCell ref="L29:M29"/>
    <mergeCell ref="L30:M30"/>
    <mergeCell ref="L31:M31"/>
    <mergeCell ref="L32:M32"/>
    <mergeCell ref="K33:N35"/>
    <mergeCell ref="O33:Q33"/>
  </mergeCells>
  <pageMargins left="0.7" right="0.7" top="0.75" bottom="0.75" header="0.3" footer="0.3"/>
  <pageSetup orientation="portrait" paperSize="9" scale="50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38"/>
  <sheetViews>
    <sheetView workbookViewId="0" topLeftCell="A4">
      <selection pane="topLeft" activeCell="A13" sqref="A13:XFD13"/>
    </sheetView>
  </sheetViews>
  <sheetFormatPr defaultRowHeight="15"/>
  <sheetData>
    <row r="1" spans="1:19" ht="15">
      <c r="A1" s="110" t="s">
        <v>247</v>
      </c>
      <c r="B1" s="110"/>
      <c r="C1" s="110"/>
      <c r="D1" s="110"/>
      <c r="E1" s="110"/>
      <c r="F1" s="110"/>
      <c r="G1" s="110"/>
      <c r="H1" s="110"/>
      <c r="I1" s="110"/>
      <c r="K1" s="109" t="s">
        <v>247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17</v>
      </c>
      <c r="B3" s="37" t="s">
        <v>1</v>
      </c>
      <c r="C3" s="38">
        <v>2</v>
      </c>
      <c r="D3" s="2"/>
      <c r="E3" s="2"/>
      <c r="F3" s="2"/>
      <c r="G3" s="2"/>
      <c r="H3" s="3"/>
      <c r="I3" s="4"/>
      <c r="K3" s="1">
        <v>17</v>
      </c>
      <c r="L3" s="37" t="s">
        <v>1</v>
      </c>
      <c r="M3" s="38">
        <v>2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4</v>
      </c>
      <c r="D4" s="2"/>
      <c r="E4" s="2"/>
      <c r="F4" s="2"/>
      <c r="G4" s="2"/>
      <c r="H4" s="3"/>
      <c r="I4" s="4"/>
      <c r="K4" s="1"/>
      <c r="L4" s="37" t="s">
        <v>2</v>
      </c>
      <c r="M4" s="38">
        <v>4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2" t="s">
        <v>291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49.5" customHeight="1">
      <c r="A11" s="31" t="s">
        <v>248</v>
      </c>
      <c r="B11" s="108" t="s">
        <v>249</v>
      </c>
      <c r="C11" s="108"/>
      <c r="D11" s="27">
        <v>150</v>
      </c>
      <c r="E11" s="28">
        <v>5.60</v>
      </c>
      <c r="F11" s="28">
        <v>9.1999999999999993</v>
      </c>
      <c r="G11" s="28">
        <v>23.40</v>
      </c>
      <c r="H11" s="29">
        <v>216.30</v>
      </c>
      <c r="I11" s="28">
        <v>1.30</v>
      </c>
      <c r="K11" s="31" t="s">
        <v>248</v>
      </c>
      <c r="L11" s="108" t="s">
        <v>249</v>
      </c>
      <c r="M11" s="108"/>
      <c r="N11" s="27">
        <v>200</v>
      </c>
      <c r="O11" s="28">
        <v>7.40</v>
      </c>
      <c r="P11" s="28">
        <v>12.20</v>
      </c>
      <c r="Q11" s="28">
        <v>31.20</v>
      </c>
      <c r="R11" s="29">
        <v>288.39999999999998</v>
      </c>
      <c r="S11" s="29">
        <v>1.56</v>
      </c>
    </row>
    <row r="12" spans="1:19" ht="32.25" customHeight="1">
      <c r="A12" s="42"/>
      <c r="B12" s="92" t="s">
        <v>22</v>
      </c>
      <c r="C12" s="92"/>
      <c r="D12" s="18">
        <v>20</v>
      </c>
      <c r="E12" s="23">
        <v>1.51</v>
      </c>
      <c r="F12" s="22">
        <v>0.54220000000000002</v>
      </c>
      <c r="G12" s="23">
        <v>9.7200000000000006</v>
      </c>
      <c r="H12" s="22">
        <v>48.64</v>
      </c>
      <c r="I12" s="25"/>
      <c r="K12" s="24"/>
      <c r="L12" s="92" t="s">
        <v>22</v>
      </c>
      <c r="M12" s="92"/>
      <c r="N12" s="18">
        <v>30</v>
      </c>
      <c r="O12" s="23">
        <v>2.94</v>
      </c>
      <c r="P12" s="22">
        <v>1.01</v>
      </c>
      <c r="Q12" s="22">
        <v>15.60</v>
      </c>
      <c r="R12" s="22">
        <v>79.099999999999994</v>
      </c>
      <c r="S12" s="22"/>
    </row>
    <row r="13" spans="1:19" ht="17.25" customHeight="1">
      <c r="A13" s="27"/>
      <c r="B13" s="114" t="s">
        <v>369</v>
      </c>
      <c r="C13" s="114"/>
      <c r="D13" s="46">
        <v>5</v>
      </c>
      <c r="E13" s="20">
        <v>0.05</v>
      </c>
      <c r="F13" s="20">
        <v>3.93</v>
      </c>
      <c r="G13" s="20">
        <v>0.05</v>
      </c>
      <c r="H13" s="20">
        <v>35.43</v>
      </c>
      <c r="I13" s="29"/>
      <c r="K13" s="27"/>
      <c r="L13" s="114" t="s">
        <v>369</v>
      </c>
      <c r="M13" s="114"/>
      <c r="N13" s="46">
        <v>7</v>
      </c>
      <c r="O13" s="20">
        <v>0.070000000000000007</v>
      </c>
      <c r="P13" s="32">
        <v>5.46</v>
      </c>
      <c r="Q13" s="20">
        <v>0.070000000000000007</v>
      </c>
      <c r="R13" s="20">
        <v>49.63</v>
      </c>
      <c r="S13" s="31"/>
    </row>
    <row r="14" spans="1:19" ht="24.75" customHeight="1">
      <c r="A14" s="24">
        <v>395</v>
      </c>
      <c r="B14" s="92" t="s">
        <v>21</v>
      </c>
      <c r="C14" s="92"/>
      <c r="D14" s="18">
        <v>150</v>
      </c>
      <c r="E14" s="23">
        <v>2.2000000000000002</v>
      </c>
      <c r="F14" s="23">
        <v>2.40</v>
      </c>
      <c r="G14" s="18">
        <v>14</v>
      </c>
      <c r="H14" s="22">
        <v>87.50</v>
      </c>
      <c r="I14" s="23">
        <v>1.40</v>
      </c>
      <c r="K14" s="24">
        <v>395</v>
      </c>
      <c r="L14" s="92" t="s">
        <v>277</v>
      </c>
      <c r="M14" s="92"/>
      <c r="N14" s="18">
        <v>180</v>
      </c>
      <c r="O14" s="23">
        <v>2.64</v>
      </c>
      <c r="P14" s="23">
        <v>2.90</v>
      </c>
      <c r="Q14" s="23">
        <v>17</v>
      </c>
      <c r="R14" s="23">
        <v>107.50</v>
      </c>
      <c r="S14" s="22">
        <v>1.70</v>
      </c>
    </row>
    <row r="15" spans="1:19" ht="15">
      <c r="A15" s="94" t="s">
        <v>24</v>
      </c>
      <c r="B15" s="94"/>
      <c r="C15" s="94"/>
      <c r="D15" s="94"/>
      <c r="E15" s="94"/>
      <c r="F15" s="94"/>
      <c r="G15" s="94"/>
      <c r="H15" s="94"/>
      <c r="I15" s="94"/>
      <c r="K15" s="94" t="s">
        <v>24</v>
      </c>
      <c r="L15" s="94"/>
      <c r="M15" s="94"/>
      <c r="N15" s="94"/>
      <c r="O15" s="94"/>
      <c r="P15" s="94"/>
      <c r="Q15" s="94"/>
      <c r="R15" s="94"/>
      <c r="S15" s="94"/>
    </row>
    <row r="16" spans="1:19" ht="15">
      <c r="A16" s="22" t="s">
        <v>25</v>
      </c>
      <c r="B16" s="92" t="s">
        <v>250</v>
      </c>
      <c r="C16" s="92"/>
      <c r="D16" s="18">
        <v>100</v>
      </c>
      <c r="E16" s="23">
        <v>1</v>
      </c>
      <c r="F16" s="23">
        <v>0.10</v>
      </c>
      <c r="G16" s="23">
        <v>12.60</v>
      </c>
      <c r="H16" s="22">
        <v>56</v>
      </c>
      <c r="I16" s="18">
        <v>3</v>
      </c>
      <c r="K16" s="22" t="s">
        <v>25</v>
      </c>
      <c r="L16" s="92" t="s">
        <v>250</v>
      </c>
      <c r="M16" s="92"/>
      <c r="N16" s="18">
        <v>100</v>
      </c>
      <c r="O16" s="23">
        <v>1</v>
      </c>
      <c r="P16" s="23">
        <v>0.10</v>
      </c>
      <c r="Q16" s="23">
        <v>12.60</v>
      </c>
      <c r="R16" s="22">
        <v>56</v>
      </c>
      <c r="S16" s="18">
        <v>3</v>
      </c>
    </row>
    <row r="17" spans="1:19" ht="15">
      <c r="A17" s="94" t="s">
        <v>27</v>
      </c>
      <c r="B17" s="94"/>
      <c r="C17" s="94"/>
      <c r="D17" s="94"/>
      <c r="E17" s="94"/>
      <c r="F17" s="94"/>
      <c r="G17" s="94"/>
      <c r="H17" s="94"/>
      <c r="I17" s="94"/>
      <c r="K17" s="94" t="s">
        <v>27</v>
      </c>
      <c r="L17" s="94"/>
      <c r="M17" s="94"/>
      <c r="N17" s="94"/>
      <c r="O17" s="94"/>
      <c r="P17" s="94"/>
      <c r="Q17" s="94"/>
      <c r="R17" s="94"/>
      <c r="S17" s="94"/>
    </row>
    <row r="18" spans="1:19" ht="34.5" customHeight="1">
      <c r="A18" s="30">
        <v>28</v>
      </c>
      <c r="B18" s="108" t="s">
        <v>251</v>
      </c>
      <c r="C18" s="108"/>
      <c r="D18" s="27">
        <v>40</v>
      </c>
      <c r="E18" s="29">
        <v>0.63</v>
      </c>
      <c r="F18" s="28">
        <v>2.10</v>
      </c>
      <c r="G18" s="29">
        <v>7.86</v>
      </c>
      <c r="H18" s="29">
        <v>52.60</v>
      </c>
      <c r="I18" s="29">
        <v>3.45</v>
      </c>
      <c r="K18" s="30">
        <v>28</v>
      </c>
      <c r="L18" s="108" t="s">
        <v>251</v>
      </c>
      <c r="M18" s="108"/>
      <c r="N18" s="27">
        <v>60</v>
      </c>
      <c r="O18" s="29">
        <v>0.94</v>
      </c>
      <c r="P18" s="28">
        <v>3.24444</v>
      </c>
      <c r="Q18" s="29">
        <v>11.80</v>
      </c>
      <c r="R18" s="29">
        <v>78.900000000000006</v>
      </c>
      <c r="S18" s="29">
        <v>5.18</v>
      </c>
    </row>
    <row r="19" spans="1:19" ht="15">
      <c r="A19" s="24" t="s">
        <v>252</v>
      </c>
      <c r="B19" s="92" t="s">
        <v>253</v>
      </c>
      <c r="C19" s="92"/>
      <c r="D19" s="18">
        <v>160</v>
      </c>
      <c r="E19" s="23">
        <v>1.40</v>
      </c>
      <c r="F19" s="23">
        <v>2.40</v>
      </c>
      <c r="G19" s="23">
        <v>10.10</v>
      </c>
      <c r="H19" s="23">
        <v>60.219990000000003</v>
      </c>
      <c r="I19" s="22">
        <v>0.30</v>
      </c>
      <c r="K19" s="24" t="s">
        <v>252</v>
      </c>
      <c r="L19" s="92" t="s">
        <v>253</v>
      </c>
      <c r="M19" s="92"/>
      <c r="N19" s="18">
        <v>200</v>
      </c>
      <c r="O19" s="22">
        <v>1.80</v>
      </c>
      <c r="P19" s="23">
        <v>3</v>
      </c>
      <c r="Q19" s="23">
        <v>12.63</v>
      </c>
      <c r="R19" s="23">
        <v>75.260000000000005</v>
      </c>
      <c r="S19" s="22">
        <v>0.38</v>
      </c>
    </row>
    <row r="20" spans="1:19" ht="39.75" customHeight="1">
      <c r="A20" s="31">
        <v>252</v>
      </c>
      <c r="B20" s="108" t="s">
        <v>254</v>
      </c>
      <c r="C20" s="108"/>
      <c r="D20" s="31">
        <v>60</v>
      </c>
      <c r="E20" s="31">
        <v>8.90</v>
      </c>
      <c r="F20" s="31">
        <v>6.10</v>
      </c>
      <c r="G20" s="31">
        <v>6.98</v>
      </c>
      <c r="H20" s="31">
        <v>118.90</v>
      </c>
      <c r="I20" s="31">
        <v>0.15</v>
      </c>
      <c r="K20" s="31">
        <v>252</v>
      </c>
      <c r="L20" s="108" t="s">
        <v>254</v>
      </c>
      <c r="M20" s="108"/>
      <c r="N20" s="31">
        <v>80</v>
      </c>
      <c r="O20" s="31">
        <v>11.90</v>
      </c>
      <c r="P20" s="31">
        <v>8.3000000000000007</v>
      </c>
      <c r="Q20" s="31">
        <v>9.40</v>
      </c>
      <c r="R20" s="31">
        <v>158.53</v>
      </c>
      <c r="S20" s="31">
        <v>0.20</v>
      </c>
    </row>
    <row r="21" spans="1:19" ht="15">
      <c r="A21" s="24">
        <v>321</v>
      </c>
      <c r="B21" s="96" t="s">
        <v>64</v>
      </c>
      <c r="C21" s="96"/>
      <c r="D21" s="71">
        <v>110</v>
      </c>
      <c r="E21" s="69">
        <v>2.2000000000000002</v>
      </c>
      <c r="F21" s="81">
        <v>5.0999999999999996</v>
      </c>
      <c r="G21" s="69">
        <v>12.80</v>
      </c>
      <c r="H21" s="70">
        <v>116</v>
      </c>
      <c r="I21" s="69">
        <v>6</v>
      </c>
      <c r="K21" s="24">
        <v>321</v>
      </c>
      <c r="L21" s="93" t="s">
        <v>64</v>
      </c>
      <c r="M21" s="93"/>
      <c r="N21" s="19">
        <v>130</v>
      </c>
      <c r="O21" s="70">
        <v>2.60</v>
      </c>
      <c r="P21" s="70">
        <v>5.63</v>
      </c>
      <c r="Q21" s="70">
        <v>14.08</v>
      </c>
      <c r="R21" s="70">
        <v>130.32</v>
      </c>
      <c r="S21" s="70">
        <v>7.04</v>
      </c>
    </row>
    <row r="22" spans="1:19" ht="27.75" customHeight="1">
      <c r="A22" s="30">
        <v>376</v>
      </c>
      <c r="B22" s="108" t="s">
        <v>159</v>
      </c>
      <c r="C22" s="108"/>
      <c r="D22" s="27">
        <v>150</v>
      </c>
      <c r="E22" s="29">
        <v>0.33</v>
      </c>
      <c r="F22" s="29">
        <v>0.01</v>
      </c>
      <c r="G22" s="29">
        <v>20.83</v>
      </c>
      <c r="H22" s="29">
        <v>84.80</v>
      </c>
      <c r="I22" s="28">
        <v>4.5999999999999996</v>
      </c>
      <c r="K22" s="30">
        <v>376</v>
      </c>
      <c r="L22" s="108" t="s">
        <v>159</v>
      </c>
      <c r="M22" s="108"/>
      <c r="N22" s="27">
        <v>180</v>
      </c>
      <c r="O22" s="29">
        <v>0.38</v>
      </c>
      <c r="P22" s="29">
        <v>0.012</v>
      </c>
      <c r="Q22" s="29">
        <v>25</v>
      </c>
      <c r="R22" s="29">
        <v>101.76</v>
      </c>
      <c r="S22" s="28">
        <v>5.50</v>
      </c>
    </row>
    <row r="23" spans="1:19" ht="24" customHeight="1">
      <c r="A23" s="24"/>
      <c r="B23" s="92" t="s">
        <v>22</v>
      </c>
      <c r="C23" s="92"/>
      <c r="D23" s="18">
        <v>20</v>
      </c>
      <c r="E23" s="23">
        <v>1.51</v>
      </c>
      <c r="F23" s="22">
        <v>0.54220000000000002</v>
      </c>
      <c r="G23" s="23">
        <v>9.7200000000000006</v>
      </c>
      <c r="H23" s="22">
        <v>48.64</v>
      </c>
      <c r="I23" s="25"/>
      <c r="K23" s="24"/>
      <c r="L23" s="92" t="s">
        <v>22</v>
      </c>
      <c r="M23" s="92"/>
      <c r="N23" s="18">
        <v>30</v>
      </c>
      <c r="O23" s="23">
        <v>2.94</v>
      </c>
      <c r="P23" s="22">
        <v>1.01</v>
      </c>
      <c r="Q23" s="22">
        <v>15.60</v>
      </c>
      <c r="R23" s="22">
        <v>79.099999999999994</v>
      </c>
      <c r="S23" s="22"/>
    </row>
    <row r="24" spans="1:19" ht="24.75" customHeight="1">
      <c r="A24" s="24"/>
      <c r="B24" s="92" t="s">
        <v>34</v>
      </c>
      <c r="C24" s="92"/>
      <c r="D24" s="18">
        <v>20</v>
      </c>
      <c r="E24" s="23">
        <v>1</v>
      </c>
      <c r="F24" s="22">
        <v>0.36</v>
      </c>
      <c r="G24" s="23">
        <v>9.90</v>
      </c>
      <c r="H24" s="22">
        <v>45.60</v>
      </c>
      <c r="I24" s="25"/>
      <c r="K24" s="24"/>
      <c r="L24" s="92" t="s">
        <v>34</v>
      </c>
      <c r="M24" s="92"/>
      <c r="N24" s="18">
        <v>25</v>
      </c>
      <c r="O24" s="22">
        <v>1.4719899999999999</v>
      </c>
      <c r="P24" s="22">
        <v>0.45</v>
      </c>
      <c r="Q24" s="22">
        <v>13.11</v>
      </c>
      <c r="R24" s="22">
        <v>59.634889999999999</v>
      </c>
      <c r="S24" s="22"/>
    </row>
    <row r="25" spans="1:19" ht="15">
      <c r="A25" s="94" t="s">
        <v>35</v>
      </c>
      <c r="B25" s="94"/>
      <c r="C25" s="94"/>
      <c r="D25" s="94"/>
      <c r="E25" s="94"/>
      <c r="F25" s="94"/>
      <c r="G25" s="94"/>
      <c r="H25" s="94"/>
      <c r="I25" s="94"/>
      <c r="K25" s="94" t="s">
        <v>35</v>
      </c>
      <c r="L25" s="94"/>
      <c r="M25" s="94"/>
      <c r="N25" s="94"/>
      <c r="O25" s="94"/>
      <c r="P25" s="94"/>
      <c r="Q25" s="94"/>
      <c r="R25" s="94"/>
      <c r="S25" s="94"/>
    </row>
    <row r="26" spans="1:19" ht="15">
      <c r="A26" s="24" t="s">
        <v>59</v>
      </c>
      <c r="B26" s="92" t="s">
        <v>255</v>
      </c>
      <c r="C26" s="92"/>
      <c r="D26" s="18">
        <v>60</v>
      </c>
      <c r="E26" s="23">
        <v>2.74</v>
      </c>
      <c r="F26" s="23">
        <v>3.30</v>
      </c>
      <c r="G26" s="23">
        <v>37.799999999999997</v>
      </c>
      <c r="H26" s="22">
        <v>190.20</v>
      </c>
      <c r="I26" s="22">
        <v>0.17</v>
      </c>
      <c r="K26" s="24" t="s">
        <v>59</v>
      </c>
      <c r="L26" s="92" t="s">
        <v>255</v>
      </c>
      <c r="M26" s="92"/>
      <c r="N26" s="18">
        <v>70</v>
      </c>
      <c r="O26" s="23">
        <v>3.20</v>
      </c>
      <c r="P26" s="23">
        <v>4</v>
      </c>
      <c r="Q26" s="23">
        <v>42</v>
      </c>
      <c r="R26" s="22">
        <v>223</v>
      </c>
      <c r="S26" s="22">
        <v>0.19</v>
      </c>
    </row>
    <row r="27" spans="1:19" ht="15">
      <c r="A27" s="18"/>
      <c r="B27" s="93" t="s">
        <v>116</v>
      </c>
      <c r="C27" s="93"/>
      <c r="D27" s="19">
        <v>180</v>
      </c>
      <c r="E27" s="32">
        <v>4.30</v>
      </c>
      <c r="F27" s="32">
        <v>3.70</v>
      </c>
      <c r="G27" s="32">
        <v>12</v>
      </c>
      <c r="H27" s="20">
        <v>109</v>
      </c>
      <c r="I27" s="32">
        <v>1.30</v>
      </c>
      <c r="K27" s="18"/>
      <c r="L27" s="93" t="s">
        <v>116</v>
      </c>
      <c r="M27" s="93"/>
      <c r="N27" s="19">
        <v>200</v>
      </c>
      <c r="O27" s="32">
        <v>5.60</v>
      </c>
      <c r="P27" s="32">
        <v>5</v>
      </c>
      <c r="Q27" s="32">
        <v>22</v>
      </c>
      <c r="R27" s="32">
        <v>154</v>
      </c>
      <c r="S27" s="70">
        <v>1.44</v>
      </c>
    </row>
    <row r="28" spans="1:19" ht="15">
      <c r="A28" s="94" t="s">
        <v>39</v>
      </c>
      <c r="B28" s="94"/>
      <c r="C28" s="94"/>
      <c r="D28" s="94"/>
      <c r="E28" s="94"/>
      <c r="F28" s="94"/>
      <c r="G28" s="94"/>
      <c r="H28" s="94"/>
      <c r="I28" s="94"/>
      <c r="K28" s="94" t="s">
        <v>39</v>
      </c>
      <c r="L28" s="94"/>
      <c r="M28" s="94"/>
      <c r="N28" s="94"/>
      <c r="O28" s="94"/>
      <c r="P28" s="94"/>
      <c r="Q28" s="94"/>
      <c r="R28" s="94"/>
      <c r="S28" s="94"/>
    </row>
    <row r="29" spans="1:19" ht="54.75" customHeight="1">
      <c r="A29" s="26" t="s">
        <v>28</v>
      </c>
      <c r="B29" s="108" t="s">
        <v>29</v>
      </c>
      <c r="C29" s="108"/>
      <c r="D29" s="27">
        <v>40</v>
      </c>
      <c r="E29" s="28">
        <v>0.40</v>
      </c>
      <c r="F29" s="28">
        <v>3.10</v>
      </c>
      <c r="G29" s="28">
        <v>0.80</v>
      </c>
      <c r="H29" s="29">
        <v>32.60</v>
      </c>
      <c r="I29" s="28">
        <v>3.60</v>
      </c>
      <c r="K29" s="26" t="s">
        <v>28</v>
      </c>
      <c r="L29" s="108" t="s">
        <v>29</v>
      </c>
      <c r="M29" s="108"/>
      <c r="N29" s="27">
        <v>60</v>
      </c>
      <c r="O29" s="28">
        <v>0.60</v>
      </c>
      <c r="P29" s="28">
        <v>4.80</v>
      </c>
      <c r="Q29" s="28">
        <v>1.20</v>
      </c>
      <c r="R29" s="29">
        <v>48.95</v>
      </c>
      <c r="S29" s="28">
        <v>4.50</v>
      </c>
    </row>
    <row r="30" spans="1:19" ht="31.5" customHeight="1">
      <c r="A30" s="30">
        <v>309</v>
      </c>
      <c r="B30" s="108" t="s">
        <v>211</v>
      </c>
      <c r="C30" s="108"/>
      <c r="D30" s="27">
        <v>60</v>
      </c>
      <c r="E30" s="31">
        <v>7.20</v>
      </c>
      <c r="F30" s="31">
        <v>6.80</v>
      </c>
      <c r="G30" s="31">
        <v>11.20</v>
      </c>
      <c r="H30" s="28">
        <v>152.40</v>
      </c>
      <c r="I30" s="31">
        <v>0.78</v>
      </c>
      <c r="K30" s="30">
        <v>309</v>
      </c>
      <c r="L30" s="108" t="s">
        <v>211</v>
      </c>
      <c r="M30" s="108"/>
      <c r="N30" s="27">
        <v>80</v>
      </c>
      <c r="O30" s="31">
        <v>10.80</v>
      </c>
      <c r="P30" s="31">
        <v>10.10</v>
      </c>
      <c r="Q30" s="31">
        <v>6.92</v>
      </c>
      <c r="R30" s="28">
        <v>173.33</v>
      </c>
      <c r="S30" s="31">
        <v>1.04</v>
      </c>
    </row>
    <row r="31" spans="1:19" ht="15">
      <c r="A31" s="25">
        <v>336</v>
      </c>
      <c r="B31" s="92" t="s">
        <v>113</v>
      </c>
      <c r="C31" s="92"/>
      <c r="D31" s="18">
        <v>110</v>
      </c>
      <c r="E31" s="23">
        <v>1</v>
      </c>
      <c r="F31" s="23">
        <v>2.60</v>
      </c>
      <c r="G31" s="23">
        <v>3.20</v>
      </c>
      <c r="H31" s="22">
        <v>49.90</v>
      </c>
      <c r="I31" s="23">
        <v>5.60</v>
      </c>
      <c r="K31" s="24">
        <v>336</v>
      </c>
      <c r="L31" s="96" t="s">
        <v>113</v>
      </c>
      <c r="M31" s="96"/>
      <c r="N31" s="71">
        <v>130</v>
      </c>
      <c r="O31" s="70">
        <v>1.19</v>
      </c>
      <c r="P31" s="70">
        <v>3.03</v>
      </c>
      <c r="Q31" s="70">
        <v>3.81</v>
      </c>
      <c r="R31" s="70">
        <v>59.46</v>
      </c>
      <c r="S31" s="70">
        <v>6.63</v>
      </c>
    </row>
    <row r="32" spans="1:19" ht="39" customHeight="1">
      <c r="A32" s="24"/>
      <c r="B32" s="92" t="s">
        <v>53</v>
      </c>
      <c r="C32" s="92"/>
      <c r="D32" s="18">
        <v>20</v>
      </c>
      <c r="E32" s="23">
        <v>1.51</v>
      </c>
      <c r="F32" s="22">
        <v>0.54220000000000002</v>
      </c>
      <c r="G32" s="23">
        <v>9.7200000000000006</v>
      </c>
      <c r="H32" s="22">
        <v>48.64</v>
      </c>
      <c r="I32" s="25"/>
      <c r="K32" s="24"/>
      <c r="L32" s="92" t="s">
        <v>34</v>
      </c>
      <c r="M32" s="92"/>
      <c r="N32" s="18">
        <v>25</v>
      </c>
      <c r="O32" s="22">
        <v>1.4719899999999999</v>
      </c>
      <c r="P32" s="22">
        <v>0.45</v>
      </c>
      <c r="Q32" s="22">
        <v>13.11</v>
      </c>
      <c r="R32" s="22">
        <v>59.634889999999999</v>
      </c>
      <c r="S32" s="22"/>
    </row>
    <row r="33" spans="1:19" ht="31.5" customHeight="1">
      <c r="A33" s="24"/>
      <c r="B33" s="92" t="s">
        <v>34</v>
      </c>
      <c r="C33" s="92"/>
      <c r="D33" s="18">
        <v>20</v>
      </c>
      <c r="E33" s="23">
        <v>1</v>
      </c>
      <c r="F33" s="22">
        <v>0.36</v>
      </c>
      <c r="G33" s="23">
        <v>9.90</v>
      </c>
      <c r="H33" s="22">
        <v>45.60</v>
      </c>
      <c r="I33" s="25"/>
      <c r="K33" s="24"/>
      <c r="L33" s="92" t="s">
        <v>22</v>
      </c>
      <c r="M33" s="92"/>
      <c r="N33" s="18">
        <v>20</v>
      </c>
      <c r="O33" s="23">
        <v>1.51</v>
      </c>
      <c r="P33" s="22">
        <v>0.54220000000000002</v>
      </c>
      <c r="Q33" s="23">
        <v>9.7200000000000006</v>
      </c>
      <c r="R33" s="22">
        <v>48.64</v>
      </c>
      <c r="S33" s="25"/>
    </row>
    <row r="34" spans="1:19" ht="27.75" customHeight="1">
      <c r="A34" s="21" t="s">
        <v>140</v>
      </c>
      <c r="B34" s="92" t="s">
        <v>141</v>
      </c>
      <c r="C34" s="92"/>
      <c r="D34" s="18">
        <v>150</v>
      </c>
      <c r="E34" s="23">
        <v>1</v>
      </c>
      <c r="F34" s="23">
        <v>1.20</v>
      </c>
      <c r="G34" s="23">
        <v>9.1999999999999993</v>
      </c>
      <c r="H34" s="22">
        <v>52.40</v>
      </c>
      <c r="I34" s="23">
        <v>3.80</v>
      </c>
      <c r="K34" s="21" t="s">
        <v>140</v>
      </c>
      <c r="L34" s="92" t="s">
        <v>141</v>
      </c>
      <c r="M34" s="92"/>
      <c r="N34" s="18">
        <v>180</v>
      </c>
      <c r="O34" s="23">
        <v>1.548</v>
      </c>
      <c r="P34" s="23">
        <v>1.6355</v>
      </c>
      <c r="Q34" s="23">
        <v>12.1477</v>
      </c>
      <c r="R34" s="23">
        <v>64.20</v>
      </c>
      <c r="S34" s="23">
        <v>4.5999999999999996</v>
      </c>
    </row>
    <row r="35" spans="1:19" ht="15">
      <c r="A35" s="24"/>
      <c r="B35" s="92" t="s">
        <v>256</v>
      </c>
      <c r="C35" s="92"/>
      <c r="D35" s="18">
        <v>20</v>
      </c>
      <c r="E35" s="22">
        <v>0.02</v>
      </c>
      <c r="F35" s="22">
        <v>0</v>
      </c>
      <c r="G35" s="22">
        <v>15.60</v>
      </c>
      <c r="H35" s="22">
        <v>66.70</v>
      </c>
      <c r="I35" s="22"/>
      <c r="J35" s="82"/>
      <c r="K35" s="83"/>
      <c r="L35" s="92" t="s">
        <v>256</v>
      </c>
      <c r="M35" s="92"/>
      <c r="N35" s="18">
        <v>20</v>
      </c>
      <c r="O35" s="22">
        <v>0.02</v>
      </c>
      <c r="P35" s="22">
        <v>0</v>
      </c>
      <c r="Q35" s="22">
        <v>15.60</v>
      </c>
      <c r="R35" s="22">
        <v>66.70</v>
      </c>
      <c r="S35" s="83"/>
    </row>
    <row r="36" spans="1:19" ht="24">
      <c r="A36" s="95" t="s">
        <v>257</v>
      </c>
      <c r="B36" s="95"/>
      <c r="C36" s="95"/>
      <c r="D36" s="95"/>
      <c r="E36" s="95" t="s">
        <v>11</v>
      </c>
      <c r="F36" s="95"/>
      <c r="G36" s="95"/>
      <c r="H36" s="91" t="s">
        <v>12</v>
      </c>
      <c r="I36" s="34" t="s">
        <v>13</v>
      </c>
      <c r="K36" s="95" t="s">
        <v>336</v>
      </c>
      <c r="L36" s="152"/>
      <c r="M36" s="95"/>
      <c r="N36" s="95"/>
      <c r="O36" s="95" t="s">
        <v>11</v>
      </c>
      <c r="P36" s="95"/>
      <c r="Q36" s="95"/>
      <c r="R36" s="91" t="s">
        <v>12</v>
      </c>
      <c r="S36" s="34" t="s">
        <v>13</v>
      </c>
    </row>
    <row r="37" spans="1:19" ht="15">
      <c r="A37" s="95"/>
      <c r="B37" s="95"/>
      <c r="C37" s="95"/>
      <c r="D37" s="95"/>
      <c r="E37" s="34" t="s">
        <v>14</v>
      </c>
      <c r="F37" s="34" t="s">
        <v>15</v>
      </c>
      <c r="G37" s="34" t="s">
        <v>16</v>
      </c>
      <c r="H37" s="91"/>
      <c r="I37" s="34" t="s">
        <v>17</v>
      </c>
      <c r="K37" s="95"/>
      <c r="L37" s="95"/>
      <c r="M37" s="95"/>
      <c r="N37" s="95"/>
      <c r="O37" s="34" t="s">
        <v>14</v>
      </c>
      <c r="P37" s="34" t="s">
        <v>15</v>
      </c>
      <c r="Q37" s="34" t="s">
        <v>16</v>
      </c>
      <c r="R37" s="91"/>
      <c r="S37" s="34" t="s">
        <v>17</v>
      </c>
    </row>
    <row r="38" spans="1:19" ht="15">
      <c r="A38" s="95"/>
      <c r="B38" s="95"/>
      <c r="C38" s="95"/>
      <c r="D38" s="95"/>
      <c r="E38" s="35">
        <f>E35+E34+E33+E32+E31+E30+E29+E27+E26+E24+E23+E22+E21+E20+E19+E18+E16+E14+E13+E12+E11</f>
        <v>45.50</v>
      </c>
      <c r="F38" s="35">
        <f>F35+F34+F33+F32+F31+1.99+F30+F29+F27+F26+F24+F23+F22+F21+F20+F19+F18+F16+F14+F13+F12+F11</f>
        <v>56.37660000000001</v>
      </c>
      <c r="G38" s="35">
        <f>G35+G34+G33+G32+G31+G30-0.0001+G29+G27+G26+G24+G23+G22+G21+G20+G19+G18+G16+G14+G13+G12+G11</f>
        <v>247.37989999999999</v>
      </c>
      <c r="H38" s="35">
        <f>H35+H34+H33+H32+H31+H30+H29+15+H27+H26+H24+H23+H22+H21+H20+H19+H18+H16+H14+H13+H12+H11</f>
        <v>1733.0699900000002</v>
      </c>
      <c r="I38" s="35">
        <f>I35+I34+I33+I32+I31+I30+I29+I27+I26+I24+I23+I22+I21+I20+I19+I18+I16+I14+I13+I12+I11</f>
        <v>35.449999999999996</v>
      </c>
      <c r="K38" s="95"/>
      <c r="L38" s="95"/>
      <c r="M38" s="95"/>
      <c r="N38" s="95"/>
      <c r="O38" s="35">
        <f>O34+O33+O32+O31+O30-0.0002+O29+O27+O26+O24+O23+O22+O21+O20+O19+O18+O16+O14+O13+O12+O11+O35</f>
        <v>62.02178</v>
      </c>
      <c r="P38" s="35">
        <f>P34+P33+P32+P31+P30+2.0688+P29+P27+P26+P24+P23+P22+P21+P20+P19+P18+P16+P14+P13+P12+P11+P35</f>
        <v>74.942940000000007</v>
      </c>
      <c r="Q38" s="35">
        <f>Q34+Q33+Q32+Q31+Q30+Q29+Q27-0.0001+Q26+Q24+Q23+Q22+Q21+Q20+Q19+Q18+Q16+Q14+Q13+Q12+Q11+Q35</f>
        <v>304.59760000000006</v>
      </c>
      <c r="R38" s="35">
        <f>R34+R33+R32+R31+R30+R29+R27+18.3+R26+R24+R23+R22+R21+R20+R19+R18+R16+R14+R13+R12+R11+R35</f>
        <v>2180.34978</v>
      </c>
      <c r="S38" s="35">
        <f>S34+S33+S32+S31+S30+S29+S27+S26+S24+S23+S22+S21+S20+S19+S18+S16+S14+S13+S12+S11</f>
        <v>42.960000000000008</v>
      </c>
    </row>
  </sheetData>
  <mergeCells count="72">
    <mergeCell ref="B21:C21"/>
    <mergeCell ref="A15:I15"/>
    <mergeCell ref="A1:I1"/>
    <mergeCell ref="D5:H5"/>
    <mergeCell ref="A8:A9"/>
    <mergeCell ref="B8:C9"/>
    <mergeCell ref="D8:D9"/>
    <mergeCell ref="E8:G8"/>
    <mergeCell ref="H8:H9"/>
    <mergeCell ref="A10:I10"/>
    <mergeCell ref="B11:C11"/>
    <mergeCell ref="B12:C12"/>
    <mergeCell ref="B13:C13"/>
    <mergeCell ref="B14:C14"/>
    <mergeCell ref="B16:C16"/>
    <mergeCell ref="A17:I17"/>
    <mergeCell ref="B18:C18"/>
    <mergeCell ref="B19:C19"/>
    <mergeCell ref="B20:C20"/>
    <mergeCell ref="K1:S1"/>
    <mergeCell ref="N5:R5"/>
    <mergeCell ref="K8:K9"/>
    <mergeCell ref="L8:M9"/>
    <mergeCell ref="N8:N9"/>
    <mergeCell ref="O8:Q8"/>
    <mergeCell ref="R8:R9"/>
    <mergeCell ref="K10:S10"/>
    <mergeCell ref="L11:M11"/>
    <mergeCell ref="L12:M12"/>
    <mergeCell ref="L13:M13"/>
    <mergeCell ref="B33:C33"/>
    <mergeCell ref="B22:C22"/>
    <mergeCell ref="B23:C23"/>
    <mergeCell ref="B24:C24"/>
    <mergeCell ref="A25:I25"/>
    <mergeCell ref="B26:C26"/>
    <mergeCell ref="B27:C27"/>
    <mergeCell ref="A28:I28"/>
    <mergeCell ref="B29:C29"/>
    <mergeCell ref="B30:C30"/>
    <mergeCell ref="B31:C31"/>
    <mergeCell ref="B32:C32"/>
    <mergeCell ref="B34:C34"/>
    <mergeCell ref="B35:C35"/>
    <mergeCell ref="A36:D38"/>
    <mergeCell ref="E36:G36"/>
    <mergeCell ref="H36:H37"/>
    <mergeCell ref="K25:S25"/>
    <mergeCell ref="L14:M14"/>
    <mergeCell ref="K15:S15"/>
    <mergeCell ref="L16:M16"/>
    <mergeCell ref="K17:S17"/>
    <mergeCell ref="L18:M18"/>
    <mergeCell ref="L19:M19"/>
    <mergeCell ref="L20:M20"/>
    <mergeCell ref="L21:M21"/>
    <mergeCell ref="L22:M22"/>
    <mergeCell ref="L23:M23"/>
    <mergeCell ref="L24:M24"/>
    <mergeCell ref="R36:R37"/>
    <mergeCell ref="L26:M26"/>
    <mergeCell ref="L27:M27"/>
    <mergeCell ref="K28:S28"/>
    <mergeCell ref="L29:M29"/>
    <mergeCell ref="L30:M30"/>
    <mergeCell ref="L31:M31"/>
    <mergeCell ref="L32:M32"/>
    <mergeCell ref="L33:M33"/>
    <mergeCell ref="L34:M34"/>
    <mergeCell ref="K36:N38"/>
    <mergeCell ref="O36:Q36"/>
    <mergeCell ref="L35:M35"/>
  </mergeCells>
  <pageMargins left="0.7" right="0.7" top="0.75" bottom="0.75" header="0.3" footer="0.3"/>
  <pageSetup orientation="portrait" paperSize="9" scale="50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36"/>
  <sheetViews>
    <sheetView workbookViewId="0" topLeftCell="A7">
      <selection pane="topLeft" activeCell="K1" sqref="K1:S37"/>
    </sheetView>
  </sheetViews>
  <sheetFormatPr defaultRowHeight="15"/>
  <sheetData>
    <row r="1" spans="1:19" ht="15">
      <c r="A1" s="110" t="s">
        <v>258</v>
      </c>
      <c r="B1" s="110"/>
      <c r="C1" s="110"/>
      <c r="D1" s="110"/>
      <c r="E1" s="110"/>
      <c r="F1" s="110"/>
      <c r="G1" s="110"/>
      <c r="H1" s="110"/>
      <c r="I1" s="110"/>
      <c r="K1" s="109" t="s">
        <v>258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18</v>
      </c>
      <c r="B3" s="37" t="s">
        <v>1</v>
      </c>
      <c r="C3" s="38">
        <v>3</v>
      </c>
      <c r="D3" s="2"/>
      <c r="E3" s="2"/>
      <c r="F3" s="2"/>
      <c r="G3" s="2"/>
      <c r="H3" s="3"/>
      <c r="I3" s="4"/>
      <c r="K3" s="1">
        <v>18</v>
      </c>
      <c r="L3" s="37" t="s">
        <v>1</v>
      </c>
      <c r="M3" s="38">
        <v>3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4</v>
      </c>
      <c r="D4" s="2"/>
      <c r="E4" s="2"/>
      <c r="F4" s="2"/>
      <c r="G4" s="2"/>
      <c r="H4" s="3"/>
      <c r="I4" s="4"/>
      <c r="K4" s="1"/>
      <c r="L4" s="37" t="s">
        <v>2</v>
      </c>
      <c r="M4" s="38">
        <v>4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40" t="s">
        <v>291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 customHeight="1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15" customHeight="1">
      <c r="A11" s="24">
        <v>230</v>
      </c>
      <c r="B11" s="92" t="s">
        <v>226</v>
      </c>
      <c r="C11" s="92"/>
      <c r="D11" s="18">
        <v>90</v>
      </c>
      <c r="E11" s="23">
        <v>11.40</v>
      </c>
      <c r="F11" s="23">
        <v>9.40</v>
      </c>
      <c r="G11" s="23">
        <v>14.80</v>
      </c>
      <c r="H11" s="22">
        <v>207.60</v>
      </c>
      <c r="I11" s="23">
        <v>1.1000000000000001</v>
      </c>
      <c r="K11" s="24">
        <v>230</v>
      </c>
      <c r="L11" s="92" t="s">
        <v>226</v>
      </c>
      <c r="M11" s="92"/>
      <c r="N11" s="18">
        <v>135</v>
      </c>
      <c r="O11" s="23">
        <v>19.10</v>
      </c>
      <c r="P11" s="23">
        <v>10.50</v>
      </c>
      <c r="Q11" s="23">
        <v>27.20</v>
      </c>
      <c r="R11" s="22">
        <v>290.30</v>
      </c>
      <c r="S11" s="22">
        <v>1.48</v>
      </c>
    </row>
    <row r="12" spans="1:19" ht="15" customHeight="1">
      <c r="A12" s="24">
        <v>351</v>
      </c>
      <c r="B12" s="92" t="s">
        <v>68</v>
      </c>
      <c r="C12" s="92"/>
      <c r="D12" s="18">
        <v>20</v>
      </c>
      <c r="E12" s="23">
        <v>0.30</v>
      </c>
      <c r="F12" s="25">
        <v>0.70</v>
      </c>
      <c r="G12" s="23">
        <v>2.80</v>
      </c>
      <c r="H12" s="22">
        <v>20.60</v>
      </c>
      <c r="I12" s="23">
        <v>0.10</v>
      </c>
      <c r="K12" s="24">
        <v>351</v>
      </c>
      <c r="L12" s="92" t="s">
        <v>68</v>
      </c>
      <c r="M12" s="92"/>
      <c r="N12" s="18">
        <v>25</v>
      </c>
      <c r="O12" s="22">
        <v>0.40</v>
      </c>
      <c r="P12" s="22">
        <v>0.90</v>
      </c>
      <c r="Q12" s="22">
        <v>3.50</v>
      </c>
      <c r="R12" s="22">
        <v>26</v>
      </c>
      <c r="S12" s="22">
        <v>0.12</v>
      </c>
    </row>
    <row r="13" spans="1:19" ht="15" customHeight="1">
      <c r="A13" s="24"/>
      <c r="B13" s="92" t="s">
        <v>22</v>
      </c>
      <c r="C13" s="92"/>
      <c r="D13" s="18">
        <v>20</v>
      </c>
      <c r="E13" s="23">
        <v>1.51</v>
      </c>
      <c r="F13" s="22">
        <v>0.54220000000000002</v>
      </c>
      <c r="G13" s="23">
        <v>9.7200000000000006</v>
      </c>
      <c r="H13" s="22">
        <v>48.64</v>
      </c>
      <c r="I13" s="25"/>
      <c r="K13" s="24"/>
      <c r="L13" s="92" t="s">
        <v>22</v>
      </c>
      <c r="M13" s="92"/>
      <c r="N13" s="18">
        <v>30</v>
      </c>
      <c r="O13" s="23">
        <v>2.94</v>
      </c>
      <c r="P13" s="22">
        <v>1.01</v>
      </c>
      <c r="Q13" s="22">
        <v>15.60</v>
      </c>
      <c r="R13" s="22">
        <v>79.099999999999994</v>
      </c>
      <c r="S13" s="22"/>
    </row>
    <row r="14" spans="1:19" ht="15" customHeight="1">
      <c r="A14" s="24"/>
      <c r="B14" s="92" t="s">
        <v>69</v>
      </c>
      <c r="C14" s="92"/>
      <c r="D14" s="18">
        <v>150</v>
      </c>
      <c r="E14" s="23">
        <v>1.1000000000000001</v>
      </c>
      <c r="F14" s="23">
        <v>1.20</v>
      </c>
      <c r="G14" s="23">
        <v>9.3000000000000007</v>
      </c>
      <c r="H14" s="22">
        <v>53.20</v>
      </c>
      <c r="I14" s="23">
        <v>0.50</v>
      </c>
      <c r="K14" s="24">
        <v>394</v>
      </c>
      <c r="L14" s="92" t="s">
        <v>69</v>
      </c>
      <c r="M14" s="92"/>
      <c r="N14" s="18">
        <v>180</v>
      </c>
      <c r="O14" s="23">
        <v>1.50</v>
      </c>
      <c r="P14" s="23">
        <v>1.70</v>
      </c>
      <c r="Q14" s="23">
        <v>12.10</v>
      </c>
      <c r="R14" s="23">
        <v>65.50</v>
      </c>
      <c r="S14" s="22">
        <v>0.56000000000000005</v>
      </c>
    </row>
    <row r="15" spans="1:19" ht="15">
      <c r="A15" s="24"/>
      <c r="B15" s="92" t="s">
        <v>70</v>
      </c>
      <c r="C15" s="92"/>
      <c r="D15" s="18">
        <v>80</v>
      </c>
      <c r="E15" s="23">
        <v>1.30</v>
      </c>
      <c r="F15" s="23">
        <v>0.40</v>
      </c>
      <c r="G15" s="18">
        <v>20</v>
      </c>
      <c r="H15" s="22">
        <v>94</v>
      </c>
      <c r="I15" s="22">
        <v>8</v>
      </c>
      <c r="K15" s="24"/>
      <c r="L15" s="92" t="s">
        <v>70</v>
      </c>
      <c r="M15" s="92"/>
      <c r="N15" s="18">
        <v>80</v>
      </c>
      <c r="O15" s="23">
        <v>1.30</v>
      </c>
      <c r="P15" s="23">
        <v>0.40</v>
      </c>
      <c r="Q15" s="18">
        <v>20</v>
      </c>
      <c r="R15" s="22">
        <v>94</v>
      </c>
      <c r="S15" s="22">
        <v>8</v>
      </c>
    </row>
    <row r="16" spans="1:19" ht="15">
      <c r="A16" s="94" t="s">
        <v>24</v>
      </c>
      <c r="B16" s="94"/>
      <c r="C16" s="94"/>
      <c r="D16" s="94"/>
      <c r="E16" s="94"/>
      <c r="F16" s="94"/>
      <c r="G16" s="94"/>
      <c r="H16" s="94"/>
      <c r="I16" s="94"/>
      <c r="K16" s="94" t="s">
        <v>24</v>
      </c>
      <c r="L16" s="94"/>
      <c r="M16" s="94"/>
      <c r="N16" s="94"/>
      <c r="O16" s="94"/>
      <c r="P16" s="94"/>
      <c r="Q16" s="94"/>
      <c r="R16" s="94"/>
      <c r="S16" s="94"/>
    </row>
    <row r="17" spans="1:19" ht="15" customHeight="1">
      <c r="A17" s="22" t="s">
        <v>25</v>
      </c>
      <c r="B17" s="92" t="s">
        <v>259</v>
      </c>
      <c r="C17" s="92"/>
      <c r="D17" s="18">
        <v>100</v>
      </c>
      <c r="E17" s="23">
        <v>0.40</v>
      </c>
      <c r="F17" s="23">
        <v>0.10</v>
      </c>
      <c r="G17" s="23">
        <v>10.10</v>
      </c>
      <c r="H17" s="22">
        <v>43</v>
      </c>
      <c r="I17" s="18">
        <v>2</v>
      </c>
      <c r="K17" s="22" t="s">
        <v>25</v>
      </c>
      <c r="L17" s="92" t="s">
        <v>259</v>
      </c>
      <c r="M17" s="92"/>
      <c r="N17" s="18">
        <v>100</v>
      </c>
      <c r="O17" s="23">
        <v>0.40</v>
      </c>
      <c r="P17" s="23">
        <v>0.10</v>
      </c>
      <c r="Q17" s="23">
        <v>10.10</v>
      </c>
      <c r="R17" s="22">
        <v>43</v>
      </c>
      <c r="S17" s="18">
        <v>2</v>
      </c>
    </row>
    <row r="18" spans="1:19" ht="15">
      <c r="A18" s="94" t="s">
        <v>27</v>
      </c>
      <c r="B18" s="94"/>
      <c r="C18" s="94"/>
      <c r="D18" s="94"/>
      <c r="E18" s="94"/>
      <c r="F18" s="94"/>
      <c r="G18" s="94"/>
      <c r="H18" s="94"/>
      <c r="I18" s="94"/>
      <c r="K18" s="94" t="s">
        <v>27</v>
      </c>
      <c r="L18" s="94"/>
      <c r="M18" s="94"/>
      <c r="N18" s="94"/>
      <c r="O18" s="94"/>
      <c r="P18" s="94"/>
      <c r="Q18" s="94"/>
      <c r="R18" s="94"/>
      <c r="S18" s="94"/>
    </row>
    <row r="19" spans="1:19" ht="28.5" customHeight="1">
      <c r="A19" s="21" t="s">
        <v>73</v>
      </c>
      <c r="B19" s="92" t="s">
        <v>74</v>
      </c>
      <c r="C19" s="92"/>
      <c r="D19" s="18">
        <v>165</v>
      </c>
      <c r="E19" s="23">
        <v>3.60</v>
      </c>
      <c r="F19" s="23">
        <v>6.30</v>
      </c>
      <c r="G19" s="23">
        <v>12.10</v>
      </c>
      <c r="H19" s="22">
        <v>153.10</v>
      </c>
      <c r="I19" s="23">
        <v>4.4000000000000004</v>
      </c>
      <c r="K19" s="21" t="s">
        <v>73</v>
      </c>
      <c r="L19" s="92" t="s">
        <v>288</v>
      </c>
      <c r="M19" s="92"/>
      <c r="N19" s="18">
        <v>200</v>
      </c>
      <c r="O19" s="23">
        <v>4.0999999999999996</v>
      </c>
      <c r="P19" s="23">
        <v>8</v>
      </c>
      <c r="Q19" s="23">
        <v>15.20</v>
      </c>
      <c r="R19" s="23">
        <v>188</v>
      </c>
      <c r="S19" s="23">
        <v>5.30</v>
      </c>
    </row>
    <row r="20" spans="1:19" ht="15" customHeight="1">
      <c r="A20" s="30">
        <v>277</v>
      </c>
      <c r="B20" s="108" t="s">
        <v>260</v>
      </c>
      <c r="C20" s="108"/>
      <c r="D20" s="27">
        <v>90</v>
      </c>
      <c r="E20" s="28">
        <v>13.60</v>
      </c>
      <c r="F20" s="28">
        <v>12.90</v>
      </c>
      <c r="G20" s="28">
        <v>35.60</v>
      </c>
      <c r="H20" s="28">
        <v>308.20</v>
      </c>
      <c r="I20" s="28">
        <v>3.20</v>
      </c>
      <c r="K20" s="30">
        <v>277</v>
      </c>
      <c r="L20" s="108" t="s">
        <v>260</v>
      </c>
      <c r="M20" s="108"/>
      <c r="N20" s="27">
        <v>100</v>
      </c>
      <c r="O20" s="28">
        <v>14.90</v>
      </c>
      <c r="P20" s="28">
        <v>13.90</v>
      </c>
      <c r="Q20" s="28">
        <v>38.40</v>
      </c>
      <c r="R20" s="29">
        <v>342.68</v>
      </c>
      <c r="S20" s="29">
        <v>3.60</v>
      </c>
    </row>
    <row r="21" spans="1:19" ht="15">
      <c r="A21" s="24">
        <v>317</v>
      </c>
      <c r="B21" s="153" t="s">
        <v>261</v>
      </c>
      <c r="C21" s="153"/>
      <c r="D21" s="19">
        <v>110</v>
      </c>
      <c r="E21" s="70">
        <v>4.30</v>
      </c>
      <c r="F21" s="70">
        <v>5.45</v>
      </c>
      <c r="G21" s="70">
        <v>22.52</v>
      </c>
      <c r="H21" s="70">
        <v>203.06</v>
      </c>
      <c r="I21" s="22"/>
      <c r="K21" s="25">
        <v>317</v>
      </c>
      <c r="L21" s="93" t="s">
        <v>261</v>
      </c>
      <c r="M21" s="93"/>
      <c r="N21" s="19">
        <v>130</v>
      </c>
      <c r="O21" s="70">
        <v>5.43</v>
      </c>
      <c r="P21" s="70">
        <v>6.89</v>
      </c>
      <c r="Q21" s="70">
        <v>26.34</v>
      </c>
      <c r="R21" s="70">
        <v>262.23</v>
      </c>
      <c r="S21" s="25"/>
    </row>
    <row r="22" spans="1:19" ht="30.75" customHeight="1">
      <c r="A22" s="30">
        <v>372</v>
      </c>
      <c r="B22" s="92" t="s">
        <v>78</v>
      </c>
      <c r="C22" s="92"/>
      <c r="D22" s="18">
        <v>150</v>
      </c>
      <c r="E22" s="23">
        <v>0.10</v>
      </c>
      <c r="F22" s="23">
        <v>0.10</v>
      </c>
      <c r="G22" s="23">
        <v>12.10</v>
      </c>
      <c r="H22" s="22">
        <v>50</v>
      </c>
      <c r="I22" s="23">
        <v>1.20</v>
      </c>
      <c r="K22" s="30">
        <v>372</v>
      </c>
      <c r="L22" s="108" t="s">
        <v>78</v>
      </c>
      <c r="M22" s="108"/>
      <c r="N22" s="27">
        <v>180</v>
      </c>
      <c r="O22" s="29">
        <v>0.13198499999999999</v>
      </c>
      <c r="P22" s="29">
        <v>0.13245000000000001</v>
      </c>
      <c r="Q22" s="28">
        <v>14.5198</v>
      </c>
      <c r="R22" s="28">
        <v>62.24</v>
      </c>
      <c r="S22" s="29">
        <v>1.40</v>
      </c>
    </row>
    <row r="23" spans="1:19" ht="27.75" customHeight="1">
      <c r="A23" s="24"/>
      <c r="B23" s="92" t="s">
        <v>22</v>
      </c>
      <c r="C23" s="92"/>
      <c r="D23" s="18">
        <v>20</v>
      </c>
      <c r="E23" s="23">
        <v>1.51</v>
      </c>
      <c r="F23" s="22">
        <v>0.54220000000000002</v>
      </c>
      <c r="G23" s="23">
        <v>9.7200000000000006</v>
      </c>
      <c r="H23" s="22">
        <v>48.64</v>
      </c>
      <c r="I23" s="25"/>
      <c r="K23" s="24"/>
      <c r="L23" s="92" t="s">
        <v>22</v>
      </c>
      <c r="M23" s="92"/>
      <c r="N23" s="18">
        <v>30</v>
      </c>
      <c r="O23" s="23">
        <v>2.94</v>
      </c>
      <c r="P23" s="22">
        <v>1.01</v>
      </c>
      <c r="Q23" s="22">
        <v>15.60</v>
      </c>
      <c r="R23" s="22">
        <v>79.099999999999994</v>
      </c>
      <c r="S23" s="22"/>
    </row>
    <row r="24" spans="1:19" ht="26.25" customHeight="1">
      <c r="A24" s="24"/>
      <c r="B24" s="92" t="s">
        <v>34</v>
      </c>
      <c r="C24" s="92"/>
      <c r="D24" s="18">
        <v>20</v>
      </c>
      <c r="E24" s="23">
        <v>1</v>
      </c>
      <c r="F24" s="22">
        <v>0.36</v>
      </c>
      <c r="G24" s="23">
        <v>9.90</v>
      </c>
      <c r="H24" s="22">
        <v>45.60</v>
      </c>
      <c r="I24" s="25"/>
      <c r="K24" s="24"/>
      <c r="L24" s="92" t="s">
        <v>34</v>
      </c>
      <c r="M24" s="92"/>
      <c r="N24" s="18">
        <v>25</v>
      </c>
      <c r="O24" s="22">
        <v>1.4719899999999999</v>
      </c>
      <c r="P24" s="22">
        <v>0.45</v>
      </c>
      <c r="Q24" s="22">
        <v>13.11</v>
      </c>
      <c r="R24" s="22">
        <v>59.634889999999999</v>
      </c>
      <c r="S24" s="22"/>
    </row>
    <row r="25" spans="1:19" ht="15">
      <c r="A25" s="94" t="s">
        <v>35</v>
      </c>
      <c r="B25" s="94"/>
      <c r="C25" s="94"/>
      <c r="D25" s="94"/>
      <c r="E25" s="94"/>
      <c r="F25" s="94"/>
      <c r="G25" s="94"/>
      <c r="H25" s="94"/>
      <c r="I25" s="94"/>
      <c r="K25" s="94" t="s">
        <v>35</v>
      </c>
      <c r="L25" s="94"/>
      <c r="M25" s="94"/>
      <c r="N25" s="94"/>
      <c r="O25" s="94"/>
      <c r="P25" s="94"/>
      <c r="Q25" s="94"/>
      <c r="R25" s="94"/>
      <c r="S25" s="94"/>
    </row>
    <row r="26" spans="1:19" ht="15">
      <c r="A26" s="24"/>
      <c r="B26" s="92" t="s">
        <v>230</v>
      </c>
      <c r="C26" s="92"/>
      <c r="D26" s="18">
        <v>45</v>
      </c>
      <c r="E26" s="23">
        <v>2.10</v>
      </c>
      <c r="F26" s="23">
        <v>4.20</v>
      </c>
      <c r="G26" s="23">
        <v>46.20</v>
      </c>
      <c r="H26" s="22">
        <v>165.80</v>
      </c>
      <c r="I26" s="23">
        <v>1.30</v>
      </c>
      <c r="K26" s="24"/>
      <c r="L26" s="92" t="s">
        <v>230</v>
      </c>
      <c r="M26" s="92"/>
      <c r="N26" s="18">
        <v>45</v>
      </c>
      <c r="O26" s="23">
        <v>2.10</v>
      </c>
      <c r="P26" s="23">
        <v>4.20</v>
      </c>
      <c r="Q26" s="23">
        <v>46.20</v>
      </c>
      <c r="R26" s="22">
        <v>165.80</v>
      </c>
      <c r="S26" s="23">
        <v>1.30</v>
      </c>
    </row>
    <row r="27" spans="1:19" ht="15">
      <c r="A27" s="25"/>
      <c r="B27" s="93" t="s">
        <v>262</v>
      </c>
      <c r="C27" s="93"/>
      <c r="D27" s="19">
        <v>180</v>
      </c>
      <c r="E27" s="69">
        <v>5.30</v>
      </c>
      <c r="F27" s="69">
        <v>5.0999999999999996</v>
      </c>
      <c r="G27" s="69">
        <v>8.60</v>
      </c>
      <c r="H27" s="69">
        <v>109.50</v>
      </c>
      <c r="I27" s="70">
        <v>1.56</v>
      </c>
      <c r="K27" s="18"/>
      <c r="L27" s="93" t="s">
        <v>262</v>
      </c>
      <c r="M27" s="93"/>
      <c r="N27" s="19">
        <v>200</v>
      </c>
      <c r="O27" s="70">
        <v>5.89</v>
      </c>
      <c r="P27" s="70">
        <v>5.67</v>
      </c>
      <c r="Q27" s="70">
        <v>9.56</v>
      </c>
      <c r="R27" s="70">
        <v>121.67</v>
      </c>
      <c r="S27" s="70">
        <v>1.73</v>
      </c>
    </row>
    <row r="28" spans="1:19" ht="15">
      <c r="A28" s="94" t="s">
        <v>39</v>
      </c>
      <c r="B28" s="94"/>
      <c r="C28" s="94"/>
      <c r="D28" s="94"/>
      <c r="E28" s="94"/>
      <c r="F28" s="94"/>
      <c r="G28" s="94"/>
      <c r="H28" s="94"/>
      <c r="I28" s="94"/>
      <c r="K28" s="94" t="s">
        <v>39</v>
      </c>
      <c r="L28" s="94"/>
      <c r="M28" s="94"/>
      <c r="N28" s="94"/>
      <c r="O28" s="94"/>
      <c r="P28" s="94"/>
      <c r="Q28" s="94"/>
      <c r="R28" s="94"/>
      <c r="S28" s="94"/>
    </row>
    <row r="29" spans="1:19" ht="25.5" customHeight="1">
      <c r="A29" s="27">
        <v>14</v>
      </c>
      <c r="B29" s="108" t="s">
        <v>55</v>
      </c>
      <c r="C29" s="108"/>
      <c r="D29" s="27">
        <v>40</v>
      </c>
      <c r="E29" s="28">
        <v>0.30</v>
      </c>
      <c r="F29" s="28">
        <v>3.50</v>
      </c>
      <c r="G29" s="28">
        <v>1.80</v>
      </c>
      <c r="H29" s="29">
        <v>35.60</v>
      </c>
      <c r="I29" s="28">
        <v>8.6999999999999993</v>
      </c>
      <c r="K29" s="27">
        <v>14</v>
      </c>
      <c r="L29" s="108" t="s">
        <v>286</v>
      </c>
      <c r="M29" s="108"/>
      <c r="N29" s="27">
        <v>60</v>
      </c>
      <c r="O29" s="28">
        <v>0.50</v>
      </c>
      <c r="P29" s="28">
        <v>5.30</v>
      </c>
      <c r="Q29" s="28">
        <v>2.70</v>
      </c>
      <c r="R29" s="28">
        <v>53.50</v>
      </c>
      <c r="S29" s="28">
        <v>13</v>
      </c>
    </row>
    <row r="30" spans="1:19" ht="24.75" customHeight="1">
      <c r="A30" s="30">
        <v>291</v>
      </c>
      <c r="B30" s="131" t="s">
        <v>198</v>
      </c>
      <c r="C30" s="131"/>
      <c r="D30" s="80">
        <v>160</v>
      </c>
      <c r="E30" s="79">
        <v>10.40</v>
      </c>
      <c r="F30" s="79">
        <v>16.60</v>
      </c>
      <c r="G30" s="79">
        <v>24.30</v>
      </c>
      <c r="H30" s="72">
        <v>298.50</v>
      </c>
      <c r="I30" s="79">
        <v>6.40</v>
      </c>
      <c r="K30" s="30">
        <v>291</v>
      </c>
      <c r="L30" s="131" t="s">
        <v>198</v>
      </c>
      <c r="M30" s="131"/>
      <c r="N30" s="80">
        <v>200</v>
      </c>
      <c r="O30" s="79">
        <v>13</v>
      </c>
      <c r="P30" s="79">
        <v>20.75</v>
      </c>
      <c r="Q30" s="79">
        <v>30.38</v>
      </c>
      <c r="R30" s="72">
        <v>373.10</v>
      </c>
      <c r="S30" s="72">
        <v>8</v>
      </c>
    </row>
    <row r="31" spans="1:19" ht="15" customHeight="1">
      <c r="A31" s="24">
        <v>392</v>
      </c>
      <c r="B31" s="92" t="s">
        <v>86</v>
      </c>
      <c r="C31" s="92"/>
      <c r="D31" s="18">
        <v>150</v>
      </c>
      <c r="E31" s="23">
        <v>1</v>
      </c>
      <c r="F31" s="23">
        <v>1.20</v>
      </c>
      <c r="G31" s="23">
        <v>9.1999999999999993</v>
      </c>
      <c r="H31" s="22">
        <v>52.40</v>
      </c>
      <c r="I31" s="23">
        <v>1.1000000000000001</v>
      </c>
      <c r="K31" s="24"/>
      <c r="L31" s="92" t="s">
        <v>34</v>
      </c>
      <c r="M31" s="92"/>
      <c r="N31" s="18">
        <v>25</v>
      </c>
      <c r="O31" s="22">
        <v>1.4719899999999999</v>
      </c>
      <c r="P31" s="22">
        <v>0.45</v>
      </c>
      <c r="Q31" s="22">
        <v>13.11</v>
      </c>
      <c r="R31" s="22">
        <v>59.634889999999999</v>
      </c>
      <c r="S31" s="22"/>
    </row>
    <row r="32" spans="1:19" ht="30.75" customHeight="1">
      <c r="A32" s="24"/>
      <c r="B32" s="92" t="s">
        <v>34</v>
      </c>
      <c r="C32" s="92"/>
      <c r="D32" s="18">
        <v>20</v>
      </c>
      <c r="E32" s="23">
        <v>1</v>
      </c>
      <c r="F32" s="22">
        <v>0.36</v>
      </c>
      <c r="G32" s="23">
        <v>9.90</v>
      </c>
      <c r="H32" s="22">
        <v>45.60</v>
      </c>
      <c r="I32" s="25"/>
      <c r="K32" s="24"/>
      <c r="L32" s="92" t="s">
        <v>22</v>
      </c>
      <c r="M32" s="92"/>
      <c r="N32" s="18">
        <v>20</v>
      </c>
      <c r="O32" s="23">
        <v>1.51</v>
      </c>
      <c r="P32" s="22">
        <v>0.54220000000000002</v>
      </c>
      <c r="Q32" s="23">
        <v>9.7200000000000006</v>
      </c>
      <c r="R32" s="22">
        <v>48.64</v>
      </c>
      <c r="S32" s="25"/>
    </row>
    <row r="33" spans="1:19" ht="45.75" customHeight="1">
      <c r="A33" s="56"/>
      <c r="B33" s="92" t="s">
        <v>22</v>
      </c>
      <c r="C33" s="92"/>
      <c r="D33" s="51">
        <v>20</v>
      </c>
      <c r="E33" s="57">
        <v>1.51</v>
      </c>
      <c r="F33" s="58">
        <v>0.54220000000000002</v>
      </c>
      <c r="G33" s="57">
        <v>9.7200000000000006</v>
      </c>
      <c r="H33" s="58">
        <v>48.64</v>
      </c>
      <c r="I33" s="60"/>
      <c r="K33" s="30">
        <v>392</v>
      </c>
      <c r="L33" s="108" t="s">
        <v>86</v>
      </c>
      <c r="M33" s="108"/>
      <c r="N33" s="27">
        <v>180</v>
      </c>
      <c r="O33" s="28">
        <v>1.20</v>
      </c>
      <c r="P33" s="28">
        <v>1.548</v>
      </c>
      <c r="Q33" s="28">
        <v>12</v>
      </c>
      <c r="R33" s="28">
        <v>64</v>
      </c>
      <c r="S33" s="29">
        <v>1.30</v>
      </c>
    </row>
    <row r="34" spans="1:19" ht="24" customHeight="1">
      <c r="A34" s="95" t="s">
        <v>263</v>
      </c>
      <c r="B34" s="95"/>
      <c r="C34" s="95"/>
      <c r="D34" s="95"/>
      <c r="E34" s="95" t="s">
        <v>11</v>
      </c>
      <c r="F34" s="95"/>
      <c r="G34" s="95"/>
      <c r="H34" s="91" t="s">
        <v>12</v>
      </c>
      <c r="I34" s="34" t="s">
        <v>13</v>
      </c>
      <c r="K34" s="95" t="s">
        <v>337</v>
      </c>
      <c r="L34" s="95"/>
      <c r="M34" s="95"/>
      <c r="N34" s="95"/>
      <c r="O34" s="95" t="s">
        <v>11</v>
      </c>
      <c r="P34" s="95"/>
      <c r="Q34" s="95"/>
      <c r="R34" s="91" t="s">
        <v>12</v>
      </c>
      <c r="S34" s="34" t="s">
        <v>13</v>
      </c>
    </row>
    <row r="35" spans="1:19" ht="15">
      <c r="A35" s="95"/>
      <c r="B35" s="95"/>
      <c r="C35" s="95"/>
      <c r="D35" s="95"/>
      <c r="E35" s="34" t="s">
        <v>14</v>
      </c>
      <c r="F35" s="34" t="s">
        <v>15</v>
      </c>
      <c r="G35" s="34" t="s">
        <v>16</v>
      </c>
      <c r="H35" s="91"/>
      <c r="I35" s="34" t="s">
        <v>17</v>
      </c>
      <c r="K35" s="95"/>
      <c r="L35" s="95"/>
      <c r="M35" s="95"/>
      <c r="N35" s="95"/>
      <c r="O35" s="34" t="s">
        <v>14</v>
      </c>
      <c r="P35" s="34" t="s">
        <v>15</v>
      </c>
      <c r="Q35" s="34" t="s">
        <v>16</v>
      </c>
      <c r="R35" s="91"/>
      <c r="S35" s="34" t="s">
        <v>17</v>
      </c>
    </row>
    <row r="36" spans="1:19" ht="15">
      <c r="A36" s="95"/>
      <c r="B36" s="95"/>
      <c r="C36" s="95"/>
      <c r="D36" s="95"/>
      <c r="E36" s="35">
        <f>E33+E32+E31+E30+E29+E27+E26+E24+E23+E22+E21+E20+E19+E17+E15+E14+E13+E12+E11</f>
        <v>61.73</v>
      </c>
      <c r="F36" s="35">
        <f>F33+F32+F31+F30+F29+F27+1.99+F26+F24+F23+F22+F21+1.688+F20+F19+F17+F15+F14+F13+F12+F11</f>
        <v>73.174600000000012</v>
      </c>
      <c r="G36" s="35">
        <f>G33+G32+G31+G30+G29+G27-0.88+G26+G24+G23+G22+G21+G20+G19+G17+G15+G14+G13+G12+G11</f>
        <v>277.50000000000006</v>
      </c>
      <c r="H36" s="35">
        <f>H33+H32+H31+H30+H29+H27+12+H26+H24+H23+H22+H21+H20+H19+H17+H15+H14+H13+H12+H11</f>
        <v>2043.6799999999998</v>
      </c>
      <c r="I36" s="35">
        <f>I33+I32+I31+I30+I29+I27+I26+I24+I23+I22+I21+I20+I19+I17+I15+I14+I13+I12+I11</f>
        <v>39.56</v>
      </c>
      <c r="K36" s="95"/>
      <c r="L36" s="95"/>
      <c r="M36" s="95"/>
      <c r="N36" s="95"/>
      <c r="O36" s="35">
        <f>O33+O32+O31+O30-0.001+O29+O27+O26+O24+O23+O22+O21+O20+O19+O17+O15+O14+O13+O12+O11</f>
        <v>80.284965</v>
      </c>
      <c r="P36" s="35">
        <f>P33+P32+P31+P30+P29+P27+2.998+P26+P24+P23+P22+P21+P20+P19+P17+P15+P14+P13+P12+P11</f>
        <v>86.45065000000001</v>
      </c>
      <c r="Q36" s="35">
        <f>Q33+Q32+Q31+Q30+Q29+Q27-0.0002+Q26+Q24+Q23+Q22+Q21+Q20+Q19+Q17+Q15+Q14+Q13+Q12+Q11</f>
        <v>335.33960000000002</v>
      </c>
      <c r="R36" s="35">
        <f>R33+R32+R31+R30+R29+R27+R26+15+R24+R23+R22+R21+R20+R19+R17+R15+R14+R13+R12+R11</f>
        <v>2493.1297800000002</v>
      </c>
      <c r="S36" s="35">
        <f>S33+S32+S31+S30+S29+S27+S26+S24+S23+S22+S21+S20+S19+S17+S15+S14+S13+S12+S11</f>
        <v>47.79</v>
      </c>
    </row>
  </sheetData>
  <mergeCells count="68">
    <mergeCell ref="A1:I1"/>
    <mergeCell ref="D5:H5"/>
    <mergeCell ref="A8:A9"/>
    <mergeCell ref="B8:C9"/>
    <mergeCell ref="D8:D9"/>
    <mergeCell ref="E8:G8"/>
    <mergeCell ref="H8:H9"/>
    <mergeCell ref="B21:C21"/>
    <mergeCell ref="A10:I10"/>
    <mergeCell ref="B11:C11"/>
    <mergeCell ref="B12:C12"/>
    <mergeCell ref="B13:C13"/>
    <mergeCell ref="B14:C14"/>
    <mergeCell ref="B15:C15"/>
    <mergeCell ref="A16:I16"/>
    <mergeCell ref="B17:C17"/>
    <mergeCell ref="A18:I18"/>
    <mergeCell ref="B19:C19"/>
    <mergeCell ref="B20:C20"/>
    <mergeCell ref="B33:C33"/>
    <mergeCell ref="B22:C22"/>
    <mergeCell ref="B23:C23"/>
    <mergeCell ref="B24:C24"/>
    <mergeCell ref="A25:I25"/>
    <mergeCell ref="B26:C26"/>
    <mergeCell ref="B27:C27"/>
    <mergeCell ref="L15:M15"/>
    <mergeCell ref="A34:D36"/>
    <mergeCell ref="E34:G34"/>
    <mergeCell ref="H34:H35"/>
    <mergeCell ref="K1:S1"/>
    <mergeCell ref="N5:R5"/>
    <mergeCell ref="K8:K9"/>
    <mergeCell ref="L8:M9"/>
    <mergeCell ref="N8:N9"/>
    <mergeCell ref="O8:Q8"/>
    <mergeCell ref="R8:R9"/>
    <mergeCell ref="A28:I28"/>
    <mergeCell ref="B29:C29"/>
    <mergeCell ref="B30:C30"/>
    <mergeCell ref="B31:C31"/>
    <mergeCell ref="B32:C32"/>
    <mergeCell ref="K10:S10"/>
    <mergeCell ref="L11:M11"/>
    <mergeCell ref="L12:M12"/>
    <mergeCell ref="L13:M13"/>
    <mergeCell ref="L14:M14"/>
    <mergeCell ref="L27:M27"/>
    <mergeCell ref="K16:S16"/>
    <mergeCell ref="L17:M17"/>
    <mergeCell ref="K18:S18"/>
    <mergeCell ref="L19:M19"/>
    <mergeCell ref="L20:M20"/>
    <mergeCell ref="L21:M21"/>
    <mergeCell ref="L22:M22"/>
    <mergeCell ref="L23:M23"/>
    <mergeCell ref="L24:M24"/>
    <mergeCell ref="K25:S25"/>
    <mergeCell ref="L26:M26"/>
    <mergeCell ref="K34:N36"/>
    <mergeCell ref="O34:Q34"/>
    <mergeCell ref="R34:R35"/>
    <mergeCell ref="K28:S28"/>
    <mergeCell ref="L29:M29"/>
    <mergeCell ref="L30:M30"/>
    <mergeCell ref="L31:M31"/>
    <mergeCell ref="L32:M32"/>
    <mergeCell ref="L33:M33"/>
  </mergeCells>
  <pageMargins left="0.7" right="0.7" top="0.75" bottom="0.75" header="0.3" footer="0.3"/>
  <pageSetup orientation="portrait" paperSize="9" scale="5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35"/>
  <sheetViews>
    <sheetView workbookViewId="0" topLeftCell="A7">
      <selection pane="topLeft" activeCell="K1" sqref="K1:S36"/>
    </sheetView>
  </sheetViews>
  <sheetFormatPr defaultRowHeight="15"/>
  <sheetData>
    <row r="1" spans="1:19" ht="15">
      <c r="A1" s="110" t="s">
        <v>264</v>
      </c>
      <c r="B1" s="110"/>
      <c r="C1" s="110"/>
      <c r="D1" s="110"/>
      <c r="E1" s="110"/>
      <c r="F1" s="110"/>
      <c r="G1" s="110"/>
      <c r="H1" s="110"/>
      <c r="I1" s="110"/>
      <c r="K1" s="109" t="s">
        <v>264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>
        <v>19</v>
      </c>
      <c r="B2" s="37" t="s">
        <v>1</v>
      </c>
      <c r="C2" s="38">
        <v>4</v>
      </c>
      <c r="D2" s="2"/>
      <c r="E2" s="2"/>
      <c r="F2" s="2"/>
      <c r="G2" s="2"/>
      <c r="H2" s="3"/>
      <c r="I2" s="4"/>
      <c r="K2" s="1">
        <v>19</v>
      </c>
      <c r="L2" s="37" t="s">
        <v>1</v>
      </c>
      <c r="M2" s="38">
        <v>4</v>
      </c>
      <c r="N2" s="2"/>
      <c r="O2" s="2"/>
      <c r="P2" s="2"/>
      <c r="Q2" s="2"/>
      <c r="R2" s="3"/>
      <c r="S2" s="4"/>
    </row>
    <row r="3" spans="1:19" ht="15">
      <c r="A3" s="1"/>
      <c r="B3" s="37" t="s">
        <v>2</v>
      </c>
      <c r="C3" s="38">
        <v>4</v>
      </c>
      <c r="D3" s="2"/>
      <c r="E3" s="2"/>
      <c r="F3" s="2"/>
      <c r="G3" s="2"/>
      <c r="H3" s="3"/>
      <c r="I3" s="4"/>
      <c r="K3" s="1"/>
      <c r="L3" s="37" t="s">
        <v>2</v>
      </c>
      <c r="M3" s="38">
        <v>4</v>
      </c>
      <c r="N3" s="2"/>
      <c r="O3" s="2"/>
      <c r="P3" s="2"/>
      <c r="Q3" s="2"/>
      <c r="R3" s="3"/>
      <c r="S3" s="4"/>
    </row>
    <row r="4" spans="1:19" ht="15">
      <c r="A4" s="1"/>
      <c r="B4" s="37" t="s">
        <v>3</v>
      </c>
      <c r="C4" s="2" t="s">
        <v>4</v>
      </c>
      <c r="D4" s="98" t="s">
        <v>47</v>
      </c>
      <c r="E4" s="98"/>
      <c r="F4" s="98"/>
      <c r="G4" s="98"/>
      <c r="H4" s="98"/>
      <c r="I4" s="4"/>
      <c r="K4" s="1"/>
      <c r="L4" s="37" t="s">
        <v>3</v>
      </c>
      <c r="M4" s="2" t="s">
        <v>4</v>
      </c>
      <c r="N4" s="98" t="s">
        <v>47</v>
      </c>
      <c r="O4" s="98"/>
      <c r="P4" s="98"/>
      <c r="Q4" s="98"/>
      <c r="R4" s="98"/>
      <c r="S4" s="4"/>
    </row>
    <row r="5" spans="1:19" ht="15">
      <c r="A5" s="5"/>
      <c r="B5" s="11" t="s">
        <v>6</v>
      </c>
      <c r="C5" s="8" t="s">
        <v>7</v>
      </c>
      <c r="D5" s="8"/>
      <c r="E5" s="8"/>
      <c r="F5" s="8"/>
      <c r="G5" s="8"/>
      <c r="H5" s="9"/>
      <c r="I5" s="10"/>
      <c r="K5" s="1"/>
      <c r="L5" s="39" t="s">
        <v>6</v>
      </c>
      <c r="M5" s="2" t="s">
        <v>276</v>
      </c>
      <c r="N5" s="2"/>
      <c r="O5" s="2"/>
      <c r="P5" s="2"/>
      <c r="Q5" s="2"/>
      <c r="R5" s="3"/>
      <c r="S5" s="4"/>
    </row>
    <row r="6" spans="1:19" ht="15">
      <c r="A6" s="1"/>
      <c r="B6" s="2"/>
      <c r="C6" s="2"/>
      <c r="D6" s="2"/>
      <c r="E6" s="2"/>
      <c r="F6" s="2"/>
      <c r="G6" s="2"/>
      <c r="H6" s="3"/>
      <c r="I6" s="4"/>
      <c r="K6" s="1"/>
      <c r="L6" s="2"/>
      <c r="M6" s="2"/>
      <c r="N6" s="2"/>
      <c r="O6" s="2"/>
      <c r="P6" s="2"/>
      <c r="Q6" s="2"/>
      <c r="R6" s="3"/>
      <c r="S6" s="4"/>
    </row>
    <row r="7" spans="1:19" ht="25.5">
      <c r="A7" s="99" t="s">
        <v>8</v>
      </c>
      <c r="B7" s="99" t="s">
        <v>9</v>
      </c>
      <c r="C7" s="99"/>
      <c r="D7" s="99" t="s">
        <v>10</v>
      </c>
      <c r="E7" s="99" t="s">
        <v>11</v>
      </c>
      <c r="F7" s="99"/>
      <c r="G7" s="99"/>
      <c r="H7" s="100" t="s">
        <v>12</v>
      </c>
      <c r="I7" s="17" t="s">
        <v>13</v>
      </c>
      <c r="K7" s="99" t="s">
        <v>8</v>
      </c>
      <c r="L7" s="99" t="s">
        <v>9</v>
      </c>
      <c r="M7" s="99"/>
      <c r="N7" s="99" t="s">
        <v>10</v>
      </c>
      <c r="O7" s="99" t="s">
        <v>11</v>
      </c>
      <c r="P7" s="99"/>
      <c r="Q7" s="99"/>
      <c r="R7" s="100" t="s">
        <v>12</v>
      </c>
      <c r="S7" s="17" t="s">
        <v>13</v>
      </c>
    </row>
    <row r="8" spans="1:19" ht="25.5" customHeight="1">
      <c r="A8" s="99"/>
      <c r="B8" s="99"/>
      <c r="C8" s="99"/>
      <c r="D8" s="99"/>
      <c r="E8" s="17" t="s">
        <v>14</v>
      </c>
      <c r="F8" s="17" t="s">
        <v>15</v>
      </c>
      <c r="G8" s="17" t="s">
        <v>16</v>
      </c>
      <c r="H8" s="100"/>
      <c r="I8" s="17" t="s">
        <v>17</v>
      </c>
      <c r="K8" s="99"/>
      <c r="L8" s="99"/>
      <c r="M8" s="99"/>
      <c r="N8" s="99"/>
      <c r="O8" s="17" t="s">
        <v>14</v>
      </c>
      <c r="P8" s="17" t="s">
        <v>15</v>
      </c>
      <c r="Q8" s="17" t="s">
        <v>16</v>
      </c>
      <c r="R8" s="100"/>
      <c r="S8" s="17" t="s">
        <v>17</v>
      </c>
    </row>
    <row r="9" spans="1:19" ht="15">
      <c r="A9" s="94" t="s">
        <v>18</v>
      </c>
      <c r="B9" s="94"/>
      <c r="C9" s="94"/>
      <c r="D9" s="94"/>
      <c r="E9" s="94"/>
      <c r="F9" s="94"/>
      <c r="G9" s="94"/>
      <c r="H9" s="94"/>
      <c r="I9" s="94"/>
      <c r="K9" s="94" t="s">
        <v>18</v>
      </c>
      <c r="L9" s="94"/>
      <c r="M9" s="94"/>
      <c r="N9" s="94"/>
      <c r="O9" s="94"/>
      <c r="P9" s="94"/>
      <c r="Q9" s="94"/>
      <c r="R9" s="94"/>
      <c r="S9" s="94"/>
    </row>
    <row r="10" spans="1:19" ht="15">
      <c r="A10" s="18" t="s">
        <v>48</v>
      </c>
      <c r="B10" s="92" t="s">
        <v>189</v>
      </c>
      <c r="C10" s="92"/>
      <c r="D10" s="18">
        <v>150</v>
      </c>
      <c r="E10" s="23">
        <v>2.90</v>
      </c>
      <c r="F10" s="23">
        <v>4.4000000000000004</v>
      </c>
      <c r="G10" s="23">
        <v>17.40</v>
      </c>
      <c r="H10" s="22">
        <v>177.50</v>
      </c>
      <c r="I10" s="23">
        <v>1.1000000000000001</v>
      </c>
      <c r="K10" s="18" t="s">
        <v>48</v>
      </c>
      <c r="L10" s="92" t="s">
        <v>189</v>
      </c>
      <c r="M10" s="92"/>
      <c r="N10" s="18">
        <v>200</v>
      </c>
      <c r="O10" s="23">
        <v>3.90</v>
      </c>
      <c r="P10" s="23">
        <v>5.90</v>
      </c>
      <c r="Q10" s="23">
        <v>23</v>
      </c>
      <c r="R10" s="22">
        <v>237.54</v>
      </c>
      <c r="S10" s="28">
        <v>1.30</v>
      </c>
    </row>
    <row r="11" spans="1:19" ht="15" customHeight="1">
      <c r="A11" s="18"/>
      <c r="B11" s="93" t="s">
        <v>51</v>
      </c>
      <c r="C11" s="93"/>
      <c r="D11" s="19">
        <v>5</v>
      </c>
      <c r="E11" s="20">
        <v>0.05</v>
      </c>
      <c r="F11" s="20">
        <v>3.93</v>
      </c>
      <c r="G11" s="20">
        <v>0.05</v>
      </c>
      <c r="H11" s="20">
        <v>35.43</v>
      </c>
      <c r="I11" s="22"/>
      <c r="K11" s="18"/>
      <c r="L11" s="93" t="s">
        <v>51</v>
      </c>
      <c r="M11" s="93"/>
      <c r="N11" s="19">
        <v>7</v>
      </c>
      <c r="O11" s="20">
        <v>0.070000000000000007</v>
      </c>
      <c r="P11" s="32">
        <v>5.46</v>
      </c>
      <c r="Q11" s="20">
        <v>0.070000000000000007</v>
      </c>
      <c r="R11" s="20">
        <v>49.63</v>
      </c>
      <c r="S11" s="25"/>
    </row>
    <row r="12" spans="1:19" ht="15" customHeight="1">
      <c r="A12" s="21"/>
      <c r="B12" s="92" t="s">
        <v>50</v>
      </c>
      <c r="C12" s="92"/>
      <c r="D12" s="18">
        <v>10</v>
      </c>
      <c r="E12" s="23">
        <v>2.60</v>
      </c>
      <c r="F12" s="23">
        <v>2.10</v>
      </c>
      <c r="G12" s="25">
        <v>3.20</v>
      </c>
      <c r="H12" s="22">
        <v>40</v>
      </c>
      <c r="I12" s="22">
        <v>0.06</v>
      </c>
      <c r="K12" s="21"/>
      <c r="L12" s="92" t="s">
        <v>50</v>
      </c>
      <c r="M12" s="92"/>
      <c r="N12" s="18">
        <v>15</v>
      </c>
      <c r="O12" s="23">
        <v>3.80</v>
      </c>
      <c r="P12" s="23">
        <v>3.90</v>
      </c>
      <c r="Q12" s="25">
        <v>4.80</v>
      </c>
      <c r="R12" s="23">
        <v>60</v>
      </c>
      <c r="S12" s="23">
        <v>0.10</v>
      </c>
    </row>
    <row r="13" spans="1:19" ht="15" customHeight="1">
      <c r="A13" s="24"/>
      <c r="B13" s="92" t="s">
        <v>22</v>
      </c>
      <c r="C13" s="92"/>
      <c r="D13" s="18">
        <v>20</v>
      </c>
      <c r="E13" s="23">
        <v>1.51</v>
      </c>
      <c r="F13" s="22">
        <v>0.54220000000000002</v>
      </c>
      <c r="G13" s="23">
        <v>9.7200000000000006</v>
      </c>
      <c r="H13" s="22">
        <v>48.64</v>
      </c>
      <c r="I13" s="25"/>
      <c r="K13" s="24"/>
      <c r="L13" s="92" t="s">
        <v>22</v>
      </c>
      <c r="M13" s="92"/>
      <c r="N13" s="18">
        <v>30</v>
      </c>
      <c r="O13" s="23">
        <v>2.94</v>
      </c>
      <c r="P13" s="22">
        <v>1.01</v>
      </c>
      <c r="Q13" s="22">
        <v>15.60</v>
      </c>
      <c r="R13" s="22">
        <v>79.099999999999994</v>
      </c>
      <c r="S13" s="22"/>
    </row>
    <row r="14" spans="1:19" ht="15" customHeight="1">
      <c r="A14" s="18">
        <v>397</v>
      </c>
      <c r="B14" s="92" t="s">
        <v>52</v>
      </c>
      <c r="C14" s="92"/>
      <c r="D14" s="18">
        <v>150</v>
      </c>
      <c r="E14" s="23">
        <v>2.80</v>
      </c>
      <c r="F14" s="23">
        <v>2.90</v>
      </c>
      <c r="G14" s="23">
        <v>18.80</v>
      </c>
      <c r="H14" s="22">
        <v>91</v>
      </c>
      <c r="I14" s="18">
        <v>1</v>
      </c>
      <c r="K14" s="18">
        <v>397</v>
      </c>
      <c r="L14" s="92" t="s">
        <v>52</v>
      </c>
      <c r="M14" s="92"/>
      <c r="N14" s="18">
        <v>180</v>
      </c>
      <c r="O14" s="23">
        <v>3.3479999999999999</v>
      </c>
      <c r="P14" s="23">
        <v>3.43336</v>
      </c>
      <c r="Q14" s="23">
        <v>23</v>
      </c>
      <c r="R14" s="23">
        <v>109.60</v>
      </c>
      <c r="S14" s="23">
        <v>1.20</v>
      </c>
    </row>
    <row r="15" spans="1:19" ht="15" customHeight="1">
      <c r="A15" s="94" t="s">
        <v>24</v>
      </c>
      <c r="B15" s="94"/>
      <c r="C15" s="94"/>
      <c r="D15" s="94"/>
      <c r="E15" s="94"/>
      <c r="F15" s="94"/>
      <c r="G15" s="94"/>
      <c r="H15" s="94"/>
      <c r="I15" s="94"/>
      <c r="K15" s="94" t="s">
        <v>24</v>
      </c>
      <c r="L15" s="94"/>
      <c r="M15" s="94"/>
      <c r="N15" s="94"/>
      <c r="O15" s="94"/>
      <c r="P15" s="94"/>
      <c r="Q15" s="94"/>
      <c r="R15" s="94"/>
      <c r="S15" s="94"/>
    </row>
    <row r="16" spans="1:19" ht="15">
      <c r="A16" s="22" t="s">
        <v>25</v>
      </c>
      <c r="B16" s="92" t="s">
        <v>54</v>
      </c>
      <c r="C16" s="92"/>
      <c r="D16" s="18">
        <v>100</v>
      </c>
      <c r="E16" s="23">
        <v>0.10</v>
      </c>
      <c r="F16" s="25"/>
      <c r="G16" s="23">
        <v>10.30</v>
      </c>
      <c r="H16" s="22">
        <v>42</v>
      </c>
      <c r="I16" s="23">
        <v>0.80</v>
      </c>
      <c r="K16" s="22" t="s">
        <v>25</v>
      </c>
      <c r="L16" s="92" t="s">
        <v>54</v>
      </c>
      <c r="M16" s="92"/>
      <c r="N16" s="18">
        <v>100</v>
      </c>
      <c r="O16" s="23">
        <v>0.10</v>
      </c>
      <c r="P16" s="25"/>
      <c r="Q16" s="23">
        <v>10.30</v>
      </c>
      <c r="R16" s="22">
        <v>42</v>
      </c>
      <c r="S16" s="23">
        <v>0.80</v>
      </c>
    </row>
    <row r="17" spans="1:19" ht="15" customHeight="1">
      <c r="A17" s="94" t="s">
        <v>27</v>
      </c>
      <c r="B17" s="94"/>
      <c r="C17" s="94"/>
      <c r="D17" s="94"/>
      <c r="E17" s="94"/>
      <c r="F17" s="94"/>
      <c r="G17" s="94"/>
      <c r="H17" s="94"/>
      <c r="I17" s="94"/>
      <c r="K17" s="94" t="s">
        <v>27</v>
      </c>
      <c r="L17" s="94"/>
      <c r="M17" s="94"/>
      <c r="N17" s="94"/>
      <c r="O17" s="94"/>
      <c r="P17" s="94"/>
      <c r="Q17" s="94"/>
      <c r="R17" s="94"/>
      <c r="S17" s="94"/>
    </row>
    <row r="18" spans="1:19" ht="56.25" customHeight="1">
      <c r="A18" s="30">
        <v>13</v>
      </c>
      <c r="B18" s="108" t="s">
        <v>62</v>
      </c>
      <c r="C18" s="108"/>
      <c r="D18" s="27">
        <v>40</v>
      </c>
      <c r="E18" s="28">
        <v>0.20</v>
      </c>
      <c r="F18" s="28">
        <v>2.90</v>
      </c>
      <c r="G18" s="27">
        <v>1</v>
      </c>
      <c r="H18" s="28">
        <v>30.60</v>
      </c>
      <c r="I18" s="28">
        <v>4.30</v>
      </c>
      <c r="K18" s="30">
        <v>13</v>
      </c>
      <c r="L18" s="108" t="s">
        <v>62</v>
      </c>
      <c r="M18" s="108"/>
      <c r="N18" s="27">
        <v>60</v>
      </c>
      <c r="O18" s="28">
        <v>0.30</v>
      </c>
      <c r="P18" s="28">
        <v>4.4000000000000004</v>
      </c>
      <c r="Q18" s="28">
        <v>1.60</v>
      </c>
      <c r="R18" s="29">
        <v>45.97</v>
      </c>
      <c r="S18" s="28">
        <v>5.0999999999999996</v>
      </c>
    </row>
    <row r="19" spans="1:19" ht="36.75" customHeight="1">
      <c r="A19" s="30" t="s">
        <v>170</v>
      </c>
      <c r="B19" s="108" t="s">
        <v>171</v>
      </c>
      <c r="C19" s="108"/>
      <c r="D19" s="27">
        <v>160</v>
      </c>
      <c r="E19" s="28">
        <v>2.40</v>
      </c>
      <c r="F19" s="28">
        <v>4.20</v>
      </c>
      <c r="G19" s="28">
        <v>6.57</v>
      </c>
      <c r="H19" s="29">
        <v>112.27</v>
      </c>
      <c r="I19" s="29">
        <v>3.20</v>
      </c>
      <c r="K19" s="30" t="s">
        <v>170</v>
      </c>
      <c r="L19" s="108" t="s">
        <v>308</v>
      </c>
      <c r="M19" s="108"/>
      <c r="N19" s="27">
        <v>200</v>
      </c>
      <c r="O19" s="28">
        <v>3</v>
      </c>
      <c r="P19" s="28">
        <v>5.20</v>
      </c>
      <c r="Q19" s="28">
        <v>14.81</v>
      </c>
      <c r="R19" s="29">
        <v>140.34</v>
      </c>
      <c r="S19" s="29">
        <v>4.50</v>
      </c>
    </row>
    <row r="20" spans="1:19" ht="42.75" customHeight="1">
      <c r="A20" s="30">
        <v>274</v>
      </c>
      <c r="B20" s="108" t="s">
        <v>265</v>
      </c>
      <c r="C20" s="108"/>
      <c r="D20" s="27">
        <v>170</v>
      </c>
      <c r="E20" s="28">
        <v>9.40</v>
      </c>
      <c r="F20" s="28">
        <v>8.60</v>
      </c>
      <c r="G20" s="28">
        <v>21.20</v>
      </c>
      <c r="H20" s="28">
        <v>204.50</v>
      </c>
      <c r="I20" s="28">
        <v>15.03</v>
      </c>
      <c r="K20" s="30">
        <v>274</v>
      </c>
      <c r="L20" s="108" t="s">
        <v>265</v>
      </c>
      <c r="M20" s="108"/>
      <c r="N20" s="27">
        <v>200</v>
      </c>
      <c r="O20" s="28">
        <v>11.10</v>
      </c>
      <c r="P20" s="29">
        <v>10.119999999999999</v>
      </c>
      <c r="Q20" s="29">
        <v>24.94</v>
      </c>
      <c r="R20" s="28">
        <v>240.59</v>
      </c>
      <c r="S20" s="28">
        <v>16.670000000000002</v>
      </c>
    </row>
    <row r="21" spans="1:19" ht="26.25" customHeight="1">
      <c r="A21" s="24">
        <v>382</v>
      </c>
      <c r="B21" s="92" t="s">
        <v>134</v>
      </c>
      <c r="C21" s="92"/>
      <c r="D21" s="18">
        <v>150</v>
      </c>
      <c r="E21" s="23">
        <v>0.44</v>
      </c>
      <c r="F21" s="22">
        <v>0.05</v>
      </c>
      <c r="G21" s="23">
        <v>22.70</v>
      </c>
      <c r="H21" s="22">
        <v>128</v>
      </c>
      <c r="I21" s="23">
        <v>7</v>
      </c>
      <c r="K21" s="24">
        <v>382</v>
      </c>
      <c r="L21" s="92" t="s">
        <v>297</v>
      </c>
      <c r="M21" s="92"/>
      <c r="N21" s="18">
        <v>170</v>
      </c>
      <c r="O21" s="22">
        <v>0.46</v>
      </c>
      <c r="P21" s="22">
        <v>0.06</v>
      </c>
      <c r="Q21" s="22">
        <v>25.80</v>
      </c>
      <c r="R21" s="23">
        <v>145.10</v>
      </c>
      <c r="S21" s="22">
        <v>8</v>
      </c>
    </row>
    <row r="22" spans="1:19" ht="27" customHeight="1">
      <c r="A22" s="24"/>
      <c r="B22" s="92" t="s">
        <v>34</v>
      </c>
      <c r="C22" s="92"/>
      <c r="D22" s="18">
        <v>20</v>
      </c>
      <c r="E22" s="23">
        <v>1</v>
      </c>
      <c r="F22" s="22">
        <v>0.36</v>
      </c>
      <c r="G22" s="23">
        <v>9.90</v>
      </c>
      <c r="H22" s="22">
        <v>45.60</v>
      </c>
      <c r="I22" s="25"/>
      <c r="K22" s="24"/>
      <c r="L22" s="92" t="s">
        <v>22</v>
      </c>
      <c r="M22" s="92"/>
      <c r="N22" s="18">
        <v>30</v>
      </c>
      <c r="O22" s="23">
        <v>2.94</v>
      </c>
      <c r="P22" s="22">
        <v>1.01</v>
      </c>
      <c r="Q22" s="22">
        <v>15.60</v>
      </c>
      <c r="R22" s="22">
        <v>79.099999999999994</v>
      </c>
      <c r="S22" s="22"/>
    </row>
    <row r="23" spans="1:19" ht="26.25" customHeight="1">
      <c r="A23" s="24"/>
      <c r="B23" s="92" t="s">
        <v>22</v>
      </c>
      <c r="C23" s="92"/>
      <c r="D23" s="18">
        <v>20</v>
      </c>
      <c r="E23" s="23">
        <v>1.51</v>
      </c>
      <c r="F23" s="22">
        <v>0.54220000000000002</v>
      </c>
      <c r="G23" s="23">
        <v>9.7200000000000006</v>
      </c>
      <c r="H23" s="22">
        <v>48.64</v>
      </c>
      <c r="I23" s="25"/>
      <c r="K23" s="24"/>
      <c r="L23" s="92" t="s">
        <v>34</v>
      </c>
      <c r="M23" s="92"/>
      <c r="N23" s="18">
        <v>25</v>
      </c>
      <c r="O23" s="22">
        <v>1.4719899999999999</v>
      </c>
      <c r="P23" s="22">
        <v>0.45</v>
      </c>
      <c r="Q23" s="22">
        <v>13.11</v>
      </c>
      <c r="R23" s="22">
        <v>59.634889999999999</v>
      </c>
      <c r="S23" s="22"/>
    </row>
    <row r="24" spans="1:19" ht="15" customHeight="1">
      <c r="A24" s="94" t="s">
        <v>35</v>
      </c>
      <c r="B24" s="94"/>
      <c r="C24" s="94"/>
      <c r="D24" s="94"/>
      <c r="E24" s="94"/>
      <c r="F24" s="94"/>
      <c r="G24" s="94"/>
      <c r="H24" s="94"/>
      <c r="I24" s="94"/>
      <c r="K24" s="94" t="s">
        <v>35</v>
      </c>
      <c r="L24" s="94"/>
      <c r="M24" s="94"/>
      <c r="N24" s="94"/>
      <c r="O24" s="94"/>
      <c r="P24" s="94"/>
      <c r="Q24" s="94"/>
      <c r="R24" s="94"/>
      <c r="S24" s="94"/>
    </row>
    <row r="25" spans="1:19" ht="15">
      <c r="A25" s="21" t="s">
        <v>266</v>
      </c>
      <c r="B25" s="92" t="s">
        <v>267</v>
      </c>
      <c r="C25" s="92"/>
      <c r="D25" s="18">
        <v>60</v>
      </c>
      <c r="E25" s="23">
        <v>3.60</v>
      </c>
      <c r="F25" s="23">
        <v>4.50</v>
      </c>
      <c r="G25" s="23">
        <v>29.50</v>
      </c>
      <c r="H25" s="22">
        <v>185.50</v>
      </c>
      <c r="I25" s="47">
        <v>0.0080000000000000002</v>
      </c>
      <c r="K25" s="21" t="s">
        <v>266</v>
      </c>
      <c r="L25" s="92" t="s">
        <v>267</v>
      </c>
      <c r="M25" s="92"/>
      <c r="N25" s="18">
        <v>70</v>
      </c>
      <c r="O25" s="23">
        <v>4.9000000000000004</v>
      </c>
      <c r="P25" s="23">
        <v>4.5999999999999996</v>
      </c>
      <c r="Q25" s="23">
        <v>34.40</v>
      </c>
      <c r="R25" s="23">
        <v>212.80</v>
      </c>
      <c r="S25" s="22">
        <v>0.01</v>
      </c>
    </row>
    <row r="26" spans="1:19" ht="15" customHeight="1">
      <c r="A26" s="42"/>
      <c r="B26" s="107" t="s">
        <v>61</v>
      </c>
      <c r="C26" s="107"/>
      <c r="D26" s="19">
        <v>180</v>
      </c>
      <c r="E26" s="79">
        <v>4.80</v>
      </c>
      <c r="F26" s="79">
        <v>4.5999999999999996</v>
      </c>
      <c r="G26" s="79">
        <v>7.20</v>
      </c>
      <c r="H26" s="72">
        <v>117.80</v>
      </c>
      <c r="I26" s="72">
        <v>1.56</v>
      </c>
      <c r="K26" s="29"/>
      <c r="L26" s="136" t="s">
        <v>61</v>
      </c>
      <c r="M26" s="136"/>
      <c r="N26" s="46">
        <v>200</v>
      </c>
      <c r="O26" s="72">
        <v>5.33</v>
      </c>
      <c r="P26" s="72">
        <v>5.1100000000000003</v>
      </c>
      <c r="Q26" s="72">
        <v>8</v>
      </c>
      <c r="R26" s="72">
        <v>130.88999999999999</v>
      </c>
      <c r="S26" s="72">
        <v>1.73</v>
      </c>
    </row>
    <row r="27" spans="1:19" ht="15">
      <c r="A27" s="94" t="s">
        <v>39</v>
      </c>
      <c r="B27" s="94"/>
      <c r="C27" s="94"/>
      <c r="D27" s="94"/>
      <c r="E27" s="94"/>
      <c r="F27" s="94"/>
      <c r="G27" s="94"/>
      <c r="H27" s="94"/>
      <c r="I27" s="94"/>
      <c r="K27" s="94" t="s">
        <v>39</v>
      </c>
      <c r="L27" s="94"/>
      <c r="M27" s="94"/>
      <c r="N27" s="94"/>
      <c r="O27" s="94"/>
      <c r="P27" s="94"/>
      <c r="Q27" s="94"/>
      <c r="R27" s="94"/>
      <c r="S27" s="94"/>
    </row>
    <row r="28" spans="1:19" ht="15">
      <c r="A28" s="24">
        <v>254</v>
      </c>
      <c r="B28" s="92" t="s">
        <v>133</v>
      </c>
      <c r="C28" s="92"/>
      <c r="D28" s="18">
        <v>50</v>
      </c>
      <c r="E28" s="23">
        <v>5.30</v>
      </c>
      <c r="F28" s="23">
        <v>2.40</v>
      </c>
      <c r="G28" s="23">
        <v>3.60</v>
      </c>
      <c r="H28" s="22">
        <v>70.80</v>
      </c>
      <c r="I28" s="25">
        <v>0</v>
      </c>
      <c r="K28" s="24">
        <v>254</v>
      </c>
      <c r="L28" s="92" t="s">
        <v>133</v>
      </c>
      <c r="M28" s="92"/>
      <c r="N28" s="18">
        <v>70</v>
      </c>
      <c r="O28" s="22">
        <v>8.40</v>
      </c>
      <c r="P28" s="22">
        <v>5.50</v>
      </c>
      <c r="Q28" s="22">
        <v>5.20</v>
      </c>
      <c r="R28" s="22">
        <v>129.30000000000001</v>
      </c>
      <c r="S28" s="22">
        <v>0</v>
      </c>
    </row>
    <row r="29" spans="1:19" ht="15" customHeight="1">
      <c r="A29" s="24">
        <v>342</v>
      </c>
      <c r="B29" s="96" t="s">
        <v>32</v>
      </c>
      <c r="C29" s="96"/>
      <c r="D29" s="71">
        <v>110</v>
      </c>
      <c r="E29" s="70">
        <v>2.75</v>
      </c>
      <c r="F29" s="70">
        <v>4.51</v>
      </c>
      <c r="G29" s="70">
        <v>7.48</v>
      </c>
      <c r="H29" s="70">
        <v>129.80000000000001</v>
      </c>
      <c r="I29" s="70">
        <v>4.95</v>
      </c>
      <c r="K29" s="24">
        <v>342</v>
      </c>
      <c r="L29" s="93" t="s">
        <v>32</v>
      </c>
      <c r="M29" s="93"/>
      <c r="N29" s="19">
        <v>130</v>
      </c>
      <c r="O29" s="70">
        <v>3.47</v>
      </c>
      <c r="P29" s="70">
        <v>6.18</v>
      </c>
      <c r="Q29" s="70">
        <v>8.7799999999999994</v>
      </c>
      <c r="R29" s="70">
        <v>161.19999999999999</v>
      </c>
      <c r="S29" s="70">
        <v>5.85</v>
      </c>
    </row>
    <row r="30" spans="1:19" ht="24.75" customHeight="1">
      <c r="A30" s="24"/>
      <c r="B30" s="92" t="s">
        <v>22</v>
      </c>
      <c r="C30" s="92"/>
      <c r="D30" s="18">
        <v>20</v>
      </c>
      <c r="E30" s="23">
        <v>1.51</v>
      </c>
      <c r="F30" s="22">
        <v>0.54220000000000002</v>
      </c>
      <c r="G30" s="23">
        <v>9.7200000000000006</v>
      </c>
      <c r="H30" s="22">
        <v>48.64</v>
      </c>
      <c r="I30" s="25"/>
      <c r="K30" s="24"/>
      <c r="L30" s="92" t="s">
        <v>34</v>
      </c>
      <c r="M30" s="92"/>
      <c r="N30" s="18">
        <v>25</v>
      </c>
      <c r="O30" s="22">
        <v>1.4719899999999999</v>
      </c>
      <c r="P30" s="22">
        <v>0.45</v>
      </c>
      <c r="Q30" s="22">
        <v>13.11</v>
      </c>
      <c r="R30" s="22">
        <v>59.634889999999999</v>
      </c>
      <c r="S30" s="22"/>
    </row>
    <row r="31" spans="1:19" ht="24.75" customHeight="1">
      <c r="A31" s="24"/>
      <c r="B31" s="92" t="s">
        <v>34</v>
      </c>
      <c r="C31" s="92"/>
      <c r="D31" s="18">
        <v>20</v>
      </c>
      <c r="E31" s="23">
        <v>1</v>
      </c>
      <c r="F31" s="22">
        <v>0.36</v>
      </c>
      <c r="G31" s="23">
        <v>9.90</v>
      </c>
      <c r="H31" s="22">
        <v>45.60</v>
      </c>
      <c r="I31" s="25"/>
      <c r="K31" s="24"/>
      <c r="L31" s="92" t="s">
        <v>22</v>
      </c>
      <c r="M31" s="92"/>
      <c r="N31" s="18">
        <v>20</v>
      </c>
      <c r="O31" s="23">
        <v>1.51</v>
      </c>
      <c r="P31" s="22">
        <v>0.54220000000000002</v>
      </c>
      <c r="Q31" s="23">
        <v>9.7200000000000006</v>
      </c>
      <c r="R31" s="22">
        <v>48.64</v>
      </c>
      <c r="S31" s="25"/>
    </row>
    <row r="32" spans="1:19" ht="15" customHeight="1">
      <c r="A32" s="24">
        <v>393</v>
      </c>
      <c r="B32" s="92" t="s">
        <v>43</v>
      </c>
      <c r="C32" s="92"/>
      <c r="D32" s="33" t="s">
        <v>44</v>
      </c>
      <c r="E32" s="22">
        <v>0.11</v>
      </c>
      <c r="F32" s="25"/>
      <c r="G32" s="23">
        <v>8.1999999999999993</v>
      </c>
      <c r="H32" s="22">
        <v>34.60</v>
      </c>
      <c r="I32" s="23">
        <v>2.2000000000000002</v>
      </c>
      <c r="K32" s="21"/>
      <c r="L32" s="92" t="s">
        <v>338</v>
      </c>
      <c r="M32" s="92"/>
      <c r="N32" s="18">
        <v>20</v>
      </c>
      <c r="O32" s="22">
        <v>0.16</v>
      </c>
      <c r="P32" s="23">
        <v>0</v>
      </c>
      <c r="Q32" s="23">
        <v>9.1999999999999993</v>
      </c>
      <c r="R32" s="22">
        <v>65</v>
      </c>
      <c r="S32" s="23"/>
    </row>
    <row r="33" spans="1:19" ht="24">
      <c r="A33" s="95" t="s">
        <v>268</v>
      </c>
      <c r="B33" s="95"/>
      <c r="C33" s="95"/>
      <c r="D33" s="95"/>
      <c r="E33" s="95" t="s">
        <v>11</v>
      </c>
      <c r="F33" s="95"/>
      <c r="G33" s="95"/>
      <c r="H33" s="91" t="s">
        <v>12</v>
      </c>
      <c r="I33" s="34" t="s">
        <v>13</v>
      </c>
      <c r="K33" s="95" t="s">
        <v>339</v>
      </c>
      <c r="L33" s="95"/>
      <c r="M33" s="95"/>
      <c r="N33" s="95"/>
      <c r="O33" s="95" t="s">
        <v>11</v>
      </c>
      <c r="P33" s="95"/>
      <c r="Q33" s="95"/>
      <c r="R33" s="91" t="s">
        <v>12</v>
      </c>
      <c r="S33" s="34" t="s">
        <v>13</v>
      </c>
    </row>
    <row r="34" spans="1:19" ht="24" customHeight="1">
      <c r="A34" s="95"/>
      <c r="B34" s="95"/>
      <c r="C34" s="95"/>
      <c r="D34" s="95"/>
      <c r="E34" s="34" t="s">
        <v>14</v>
      </c>
      <c r="F34" s="34" t="s">
        <v>15</v>
      </c>
      <c r="G34" s="34" t="s">
        <v>16</v>
      </c>
      <c r="H34" s="91"/>
      <c r="I34" s="34" t="s">
        <v>17</v>
      </c>
      <c r="K34" s="95"/>
      <c r="L34" s="95"/>
      <c r="M34" s="95"/>
      <c r="N34" s="95"/>
      <c r="O34" s="34" t="s">
        <v>14</v>
      </c>
      <c r="P34" s="34" t="s">
        <v>15</v>
      </c>
      <c r="Q34" s="34" t="s">
        <v>16</v>
      </c>
      <c r="R34" s="91"/>
      <c r="S34" s="34" t="s">
        <v>17</v>
      </c>
    </row>
    <row r="35" spans="1:19" ht="15">
      <c r="A35" s="95"/>
      <c r="B35" s="95"/>
      <c r="C35" s="95"/>
      <c r="D35" s="95"/>
      <c r="E35" s="35">
        <f>E32+E31+E30+E29+E28+E26+E25+E23+E22+E21+E20+1.39+E19+E18+E16+E14+E13+E12+E11+E10</f>
        <v>45.37</v>
      </c>
      <c r="F35" s="35">
        <f>F32+F31+F30+F29+F28+F26+F25+1.88+F23+F22+F21+F20+F19+F18+F16+F14+F13+F12+F11+F10</f>
        <v>49.316600000000001</v>
      </c>
      <c r="G35" s="35">
        <f>G32+G31+G30+G29+G28+G26-1.45+G25+G23+G22+G21+G20+G19+G18+G16+G14+G13+G12+G11+G10</f>
        <v>204.71000000000004</v>
      </c>
      <c r="H35" s="35">
        <f>H32+H31+H30+H29+H28+9+H26+H25+H23+H22+H21+H20+H19+H18+H16+H14+H13+H12+H11+H10</f>
        <v>1645.92</v>
      </c>
      <c r="I35" s="35">
        <f>I32+I31+I30+I29+I28+I26+I25+I23+I22+I21+I20+I19+I18+I16+I14+I13+I12+I11+I10</f>
        <v>41.207999999999998</v>
      </c>
      <c r="K35" s="95"/>
      <c r="L35" s="95"/>
      <c r="M35" s="95"/>
      <c r="N35" s="95"/>
      <c r="O35" s="35">
        <f>O32+O31-0.002+O30+O29+O28+O26+O25+O23+O22+O21+O20+O19+O18+O16+O14+O13+O12+O11+O10</f>
        <v>58.669979999999988</v>
      </c>
      <c r="P35" s="35">
        <f>P32+P31+P30+P29+2.668+P28+P26+P25+P23+P22+P21+P20+P19+P18+P16+P14+P13+P12+P11+P10</f>
        <v>65.993560000000002</v>
      </c>
      <c r="Q35" s="35">
        <f>Q32+Q31+Q30+Q29-0.0002+Q28+Q26+Q25+Q23+Q22+Q21+Q20+Q19+Q18+Q16+Q14+Q13+Q12+Q11+Q10</f>
        <v>261.03980000000001</v>
      </c>
      <c r="R35" s="35">
        <f>R32+R31+R30+R29+R28+18+R26+R25+R23+5+R22+R21+R20+R19+R18+R16+R14+R13+R12+R11+R10</f>
        <v>2119.0697799999998</v>
      </c>
      <c r="S35" s="35">
        <f>S32+S31+S30+S29+S28+S26+S25+S23+S22+S21+S20+S19+S18+S16+S14+S13+S12+S11+S10</f>
        <v>45.260000000000005</v>
      </c>
    </row>
  </sheetData>
  <mergeCells count="68">
    <mergeCell ref="A1:I1"/>
    <mergeCell ref="D4:H4"/>
    <mergeCell ref="A7:A8"/>
    <mergeCell ref="B7:C8"/>
    <mergeCell ref="D7:D8"/>
    <mergeCell ref="E7:G7"/>
    <mergeCell ref="H7:H8"/>
    <mergeCell ref="B20:C20"/>
    <mergeCell ref="A9:I9"/>
    <mergeCell ref="B10:C10"/>
    <mergeCell ref="B11:C11"/>
    <mergeCell ref="B12:C12"/>
    <mergeCell ref="B13:C13"/>
    <mergeCell ref="B14:C14"/>
    <mergeCell ref="A15:I15"/>
    <mergeCell ref="B16:C16"/>
    <mergeCell ref="A17:I17"/>
    <mergeCell ref="B18:C18"/>
    <mergeCell ref="B19:C19"/>
    <mergeCell ref="B32:C32"/>
    <mergeCell ref="B21:C21"/>
    <mergeCell ref="B22:C22"/>
    <mergeCell ref="B23:C23"/>
    <mergeCell ref="A24:I24"/>
    <mergeCell ref="B25:C25"/>
    <mergeCell ref="B26:C26"/>
    <mergeCell ref="L14:M14"/>
    <mergeCell ref="A33:D35"/>
    <mergeCell ref="E33:G33"/>
    <mergeCell ref="H33:H34"/>
    <mergeCell ref="K1:S1"/>
    <mergeCell ref="N4:R4"/>
    <mergeCell ref="K7:K8"/>
    <mergeCell ref="L7:M8"/>
    <mergeCell ref="N7:N8"/>
    <mergeCell ref="O7:Q7"/>
    <mergeCell ref="R7:R8"/>
    <mergeCell ref="A27:I27"/>
    <mergeCell ref="B28:C28"/>
    <mergeCell ref="B29:C29"/>
    <mergeCell ref="B30:C30"/>
    <mergeCell ref="B31:C31"/>
    <mergeCell ref="K9:S9"/>
    <mergeCell ref="L10:M10"/>
    <mergeCell ref="L11:M11"/>
    <mergeCell ref="L12:M12"/>
    <mergeCell ref="L13:M13"/>
    <mergeCell ref="L26:M26"/>
    <mergeCell ref="K15:S15"/>
    <mergeCell ref="L16:M16"/>
    <mergeCell ref="K17:S17"/>
    <mergeCell ref="L18:M18"/>
    <mergeCell ref="L19:M19"/>
    <mergeCell ref="L20:M20"/>
    <mergeCell ref="L21:M21"/>
    <mergeCell ref="L22:M22"/>
    <mergeCell ref="L23:M23"/>
    <mergeCell ref="K24:S24"/>
    <mergeCell ref="L25:M25"/>
    <mergeCell ref="K33:N35"/>
    <mergeCell ref="O33:Q33"/>
    <mergeCell ref="R33:R34"/>
    <mergeCell ref="K27:S27"/>
    <mergeCell ref="L28:M28"/>
    <mergeCell ref="L29:M29"/>
    <mergeCell ref="L30:M30"/>
    <mergeCell ref="L31:M31"/>
    <mergeCell ref="L32:M32"/>
  </mergeCells>
  <pageMargins left="0.7" right="0.7" top="0.75" bottom="0.75" header="0.3" footer="0.3"/>
  <pageSetup orientation="portrait" paperSize="9" scale="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7"/>
  <sheetViews>
    <sheetView workbookViewId="0" topLeftCell="A10">
      <selection pane="topLeft" activeCell="K1" sqref="K1:S38"/>
    </sheetView>
  </sheetViews>
  <sheetFormatPr defaultRowHeight="15"/>
  <sheetData>
    <row r="1" spans="1:19" ht="15">
      <c r="A1" s="110" t="s">
        <v>46</v>
      </c>
      <c r="B1" s="110"/>
      <c r="C1" s="110"/>
      <c r="D1" s="110"/>
      <c r="E1" s="110"/>
      <c r="F1" s="110"/>
      <c r="G1" s="110"/>
      <c r="H1" s="110"/>
      <c r="I1" s="110"/>
      <c r="K1" s="109" t="s">
        <v>46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2</v>
      </c>
      <c r="B3" s="37" t="s">
        <v>1</v>
      </c>
      <c r="C3" s="38">
        <v>2</v>
      </c>
      <c r="D3" s="2"/>
      <c r="E3" s="2"/>
      <c r="F3" s="2"/>
      <c r="G3" s="2"/>
      <c r="H3" s="3"/>
      <c r="I3" s="4"/>
      <c r="K3" s="1">
        <v>2</v>
      </c>
      <c r="L3" s="37" t="s">
        <v>1</v>
      </c>
      <c r="M3" s="38">
        <v>2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1</v>
      </c>
      <c r="D4" s="2"/>
      <c r="E4" s="2"/>
      <c r="F4" s="2"/>
      <c r="G4" s="2"/>
      <c r="H4" s="3"/>
      <c r="I4" s="4"/>
      <c r="K4" s="1"/>
      <c r="L4" s="37" t="s">
        <v>2</v>
      </c>
      <c r="M4" s="38">
        <v>1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40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2" t="s">
        <v>285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41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29.25" customHeight="1">
      <c r="A11" s="30" t="s">
        <v>48</v>
      </c>
      <c r="B11" s="108" t="s">
        <v>49</v>
      </c>
      <c r="C11" s="108"/>
      <c r="D11" s="27">
        <v>150</v>
      </c>
      <c r="E11" s="28">
        <v>3.20</v>
      </c>
      <c r="F11" s="28">
        <v>7.80</v>
      </c>
      <c r="G11" s="28">
        <v>18.60</v>
      </c>
      <c r="H11" s="29">
        <v>207.60</v>
      </c>
      <c r="I11" s="28">
        <v>1.60</v>
      </c>
      <c r="K11" s="30" t="s">
        <v>48</v>
      </c>
      <c r="L11" s="108" t="s">
        <v>123</v>
      </c>
      <c r="M11" s="108"/>
      <c r="N11" s="27">
        <v>200</v>
      </c>
      <c r="O11" s="28">
        <v>4.20</v>
      </c>
      <c r="P11" s="28">
        <v>8.3000000000000007</v>
      </c>
      <c r="Q11" s="28">
        <v>24.20</v>
      </c>
      <c r="R11" s="28">
        <v>289.60000000000002</v>
      </c>
      <c r="S11" s="28">
        <v>2.10</v>
      </c>
    </row>
    <row r="12" spans="1:19" ht="15">
      <c r="A12" s="21"/>
      <c r="B12" s="92" t="s">
        <v>50</v>
      </c>
      <c r="C12" s="92"/>
      <c r="D12" s="18">
        <v>10</v>
      </c>
      <c r="E12" s="23">
        <v>2.60</v>
      </c>
      <c r="F12" s="23">
        <v>2.10</v>
      </c>
      <c r="G12" s="25">
        <v>3.20</v>
      </c>
      <c r="H12" s="22">
        <v>40</v>
      </c>
      <c r="I12" s="22">
        <v>0.06</v>
      </c>
      <c r="K12" s="21"/>
      <c r="L12" s="92" t="s">
        <v>50</v>
      </c>
      <c r="M12" s="92"/>
      <c r="N12" s="18">
        <v>15</v>
      </c>
      <c r="O12" s="23">
        <v>3.80</v>
      </c>
      <c r="P12" s="23">
        <v>3.90</v>
      </c>
      <c r="Q12" s="25">
        <v>4.80</v>
      </c>
      <c r="R12" s="23">
        <v>60</v>
      </c>
      <c r="S12" s="23">
        <v>0.10</v>
      </c>
    </row>
    <row r="13" spans="1:19" ht="15">
      <c r="A13" s="18"/>
      <c r="B13" s="93" t="s">
        <v>350</v>
      </c>
      <c r="C13" s="93"/>
      <c r="D13" s="19">
        <v>5</v>
      </c>
      <c r="E13" s="20">
        <v>0.05</v>
      </c>
      <c r="F13" s="20">
        <v>3.93</v>
      </c>
      <c r="G13" s="20">
        <v>0.05</v>
      </c>
      <c r="H13" s="20">
        <v>35.43</v>
      </c>
      <c r="I13" s="22"/>
      <c r="K13" s="18"/>
      <c r="L13" s="93" t="s">
        <v>51</v>
      </c>
      <c r="M13" s="93"/>
      <c r="N13" s="19">
        <v>7</v>
      </c>
      <c r="O13" s="20">
        <v>0.070000000000000007</v>
      </c>
      <c r="P13" s="32">
        <v>5.46</v>
      </c>
      <c r="Q13" s="20">
        <v>0.070000000000000007</v>
      </c>
      <c r="R13" s="20">
        <v>49.63</v>
      </c>
      <c r="S13" s="25"/>
    </row>
    <row r="14" spans="1:19" ht="15">
      <c r="A14" s="18">
        <v>397</v>
      </c>
      <c r="B14" s="92" t="s">
        <v>52</v>
      </c>
      <c r="C14" s="92"/>
      <c r="D14" s="18">
        <v>150</v>
      </c>
      <c r="E14" s="23">
        <v>2.80</v>
      </c>
      <c r="F14" s="23">
        <v>2.90</v>
      </c>
      <c r="G14" s="23">
        <v>18.80</v>
      </c>
      <c r="H14" s="22">
        <v>91</v>
      </c>
      <c r="I14" s="18">
        <v>1</v>
      </c>
      <c r="K14" s="18">
        <v>397</v>
      </c>
      <c r="L14" s="92" t="s">
        <v>52</v>
      </c>
      <c r="M14" s="92"/>
      <c r="N14" s="18">
        <v>180</v>
      </c>
      <c r="O14" s="23">
        <v>3.3479999999999999</v>
      </c>
      <c r="P14" s="23">
        <v>3.43336</v>
      </c>
      <c r="Q14" s="23">
        <v>23</v>
      </c>
      <c r="R14" s="23">
        <v>109.60</v>
      </c>
      <c r="S14" s="23">
        <v>1.20</v>
      </c>
    </row>
    <row r="15" spans="1:19" ht="24.75" customHeight="1">
      <c r="A15" s="24"/>
      <c r="B15" s="92" t="s">
        <v>53</v>
      </c>
      <c r="C15" s="92"/>
      <c r="D15" s="18">
        <v>20</v>
      </c>
      <c r="E15" s="23">
        <v>1.51</v>
      </c>
      <c r="F15" s="22">
        <v>0.54220000000000002</v>
      </c>
      <c r="G15" s="23">
        <v>9.7200000000000006</v>
      </c>
      <c r="H15" s="22">
        <v>48.64</v>
      </c>
      <c r="I15" s="25"/>
      <c r="K15" s="24"/>
      <c r="L15" s="92" t="s">
        <v>22</v>
      </c>
      <c r="M15" s="92"/>
      <c r="N15" s="18">
        <v>30</v>
      </c>
      <c r="O15" s="23">
        <v>2.94</v>
      </c>
      <c r="P15" s="22">
        <v>1.01</v>
      </c>
      <c r="Q15" s="22">
        <v>15.60</v>
      </c>
      <c r="R15" s="23">
        <v>79.099999999999994</v>
      </c>
      <c r="S15" s="22"/>
    </row>
    <row r="16" spans="1:19" ht="15">
      <c r="A16" s="94" t="s">
        <v>24</v>
      </c>
      <c r="B16" s="94"/>
      <c r="C16" s="94"/>
      <c r="D16" s="94"/>
      <c r="E16" s="94"/>
      <c r="F16" s="94"/>
      <c r="G16" s="94"/>
      <c r="H16" s="94"/>
      <c r="I16" s="94"/>
      <c r="K16" s="94" t="s">
        <v>24</v>
      </c>
      <c r="L16" s="94"/>
      <c r="M16" s="94"/>
      <c r="N16" s="94"/>
      <c r="O16" s="94"/>
      <c r="P16" s="94"/>
      <c r="Q16" s="94"/>
      <c r="R16" s="94"/>
      <c r="S16" s="94"/>
    </row>
    <row r="17" spans="1:19" ht="15">
      <c r="A17" s="22" t="s">
        <v>25</v>
      </c>
      <c r="B17" s="92" t="s">
        <v>54</v>
      </c>
      <c r="C17" s="92"/>
      <c r="D17" s="18">
        <v>100</v>
      </c>
      <c r="E17" s="23">
        <v>0.10</v>
      </c>
      <c r="F17" s="25"/>
      <c r="G17" s="23">
        <v>10.30</v>
      </c>
      <c r="H17" s="22">
        <v>42</v>
      </c>
      <c r="I17" s="23">
        <v>0.80</v>
      </c>
      <c r="K17" s="22" t="s">
        <v>25</v>
      </c>
      <c r="L17" s="92" t="s">
        <v>54</v>
      </c>
      <c r="M17" s="92"/>
      <c r="N17" s="18">
        <v>100</v>
      </c>
      <c r="O17" s="23">
        <v>0.10</v>
      </c>
      <c r="P17" s="25"/>
      <c r="Q17" s="23">
        <v>10.30</v>
      </c>
      <c r="R17" s="22">
        <v>42</v>
      </c>
      <c r="S17" s="23">
        <v>0.80</v>
      </c>
    </row>
    <row r="18" spans="1:19" ht="15">
      <c r="A18" s="94" t="s">
        <v>27</v>
      </c>
      <c r="B18" s="94"/>
      <c r="C18" s="94"/>
      <c r="D18" s="94"/>
      <c r="E18" s="94"/>
      <c r="F18" s="94"/>
      <c r="G18" s="94"/>
      <c r="H18" s="94"/>
      <c r="I18" s="94"/>
      <c r="K18" s="94" t="s">
        <v>27</v>
      </c>
      <c r="L18" s="94"/>
      <c r="M18" s="94"/>
      <c r="N18" s="94"/>
      <c r="O18" s="94"/>
      <c r="P18" s="94"/>
      <c r="Q18" s="94"/>
      <c r="R18" s="94"/>
      <c r="S18" s="94"/>
    </row>
    <row r="19" spans="1:19" ht="28.5" customHeight="1">
      <c r="A19" s="27">
        <v>14</v>
      </c>
      <c r="B19" s="92" t="s">
        <v>55</v>
      </c>
      <c r="C19" s="92"/>
      <c r="D19" s="27">
        <v>40</v>
      </c>
      <c r="E19" s="28">
        <v>0.30</v>
      </c>
      <c r="F19" s="28">
        <v>3.50</v>
      </c>
      <c r="G19" s="28">
        <v>1.80</v>
      </c>
      <c r="H19" s="29">
        <v>35.60</v>
      </c>
      <c r="I19" s="28">
        <v>8.6999999999999993</v>
      </c>
      <c r="K19" s="27">
        <v>14</v>
      </c>
      <c r="L19" s="92" t="s">
        <v>286</v>
      </c>
      <c r="M19" s="92"/>
      <c r="N19" s="27">
        <v>60</v>
      </c>
      <c r="O19" s="28">
        <v>0.50</v>
      </c>
      <c r="P19" s="28">
        <v>5.30</v>
      </c>
      <c r="Q19" s="28">
        <v>2.70</v>
      </c>
      <c r="R19" s="28">
        <v>53.50</v>
      </c>
      <c r="S19" s="28">
        <v>13</v>
      </c>
    </row>
    <row r="20" spans="1:19" ht="15">
      <c r="A20" s="24">
        <v>62</v>
      </c>
      <c r="B20" s="92" t="s">
        <v>56</v>
      </c>
      <c r="C20" s="92"/>
      <c r="D20" s="18">
        <v>165</v>
      </c>
      <c r="E20" s="23">
        <v>6.70</v>
      </c>
      <c r="F20" s="23">
        <v>8.40</v>
      </c>
      <c r="G20" s="23">
        <v>4.9000000000000004</v>
      </c>
      <c r="H20" s="22">
        <v>96.60</v>
      </c>
      <c r="I20" s="23">
        <v>5.50</v>
      </c>
      <c r="K20" s="24">
        <v>62</v>
      </c>
      <c r="L20" s="92" t="s">
        <v>56</v>
      </c>
      <c r="M20" s="92"/>
      <c r="N20" s="18">
        <v>200</v>
      </c>
      <c r="O20" s="22">
        <v>8.1199999999999992</v>
      </c>
      <c r="P20" s="22">
        <v>10.18</v>
      </c>
      <c r="Q20" s="22">
        <v>5.93</v>
      </c>
      <c r="R20" s="22">
        <v>117.09</v>
      </c>
      <c r="S20" s="23">
        <v>6.70</v>
      </c>
    </row>
    <row r="21" spans="1:19" ht="15">
      <c r="A21" s="24">
        <v>304</v>
      </c>
      <c r="B21" s="93" t="s">
        <v>57</v>
      </c>
      <c r="C21" s="93"/>
      <c r="D21" s="19">
        <v>160</v>
      </c>
      <c r="E21" s="32">
        <v>11.20</v>
      </c>
      <c r="F21" s="20">
        <v>15.79</v>
      </c>
      <c r="G21" s="32">
        <v>20.90</v>
      </c>
      <c r="H21" s="20">
        <v>282.66000000000003</v>
      </c>
      <c r="I21" s="20">
        <v>0.41</v>
      </c>
      <c r="K21" s="24">
        <v>304</v>
      </c>
      <c r="L21" s="96" t="s">
        <v>57</v>
      </c>
      <c r="M21" s="96"/>
      <c r="N21" s="71">
        <v>200</v>
      </c>
      <c r="O21" s="69">
        <v>14</v>
      </c>
      <c r="P21" s="70">
        <v>19.78</v>
      </c>
      <c r="Q21" s="70">
        <v>26.11</v>
      </c>
      <c r="R21" s="70">
        <v>353.33</v>
      </c>
      <c r="S21" s="70">
        <v>0.50</v>
      </c>
    </row>
    <row r="22" spans="1:19" ht="25.5" customHeight="1">
      <c r="A22" s="24">
        <v>372</v>
      </c>
      <c r="B22" s="92" t="s">
        <v>58</v>
      </c>
      <c r="C22" s="92"/>
      <c r="D22" s="18">
        <v>150</v>
      </c>
      <c r="E22" s="23">
        <v>0.10</v>
      </c>
      <c r="F22" s="23">
        <v>0.10</v>
      </c>
      <c r="G22" s="23">
        <v>11.90</v>
      </c>
      <c r="H22" s="22">
        <v>50</v>
      </c>
      <c r="I22" s="23">
        <v>1.30</v>
      </c>
      <c r="K22" s="24">
        <v>372</v>
      </c>
      <c r="L22" s="92" t="s">
        <v>58</v>
      </c>
      <c r="M22" s="92"/>
      <c r="N22" s="18">
        <v>180</v>
      </c>
      <c r="O22" s="22">
        <v>0.13466</v>
      </c>
      <c r="P22" s="22">
        <v>0.12155000000000001</v>
      </c>
      <c r="Q22" s="23">
        <v>14.219900000000001</v>
      </c>
      <c r="R22" s="22">
        <v>60.23</v>
      </c>
      <c r="S22" s="23">
        <v>1.50</v>
      </c>
    </row>
    <row r="23" spans="1:19" ht="28.5" customHeight="1">
      <c r="A23" s="24"/>
      <c r="B23" s="92" t="s">
        <v>22</v>
      </c>
      <c r="C23" s="92"/>
      <c r="D23" s="18">
        <v>20</v>
      </c>
      <c r="E23" s="23">
        <v>1.51</v>
      </c>
      <c r="F23" s="22">
        <v>0.54220000000000002</v>
      </c>
      <c r="G23" s="23">
        <v>9.7200000000000006</v>
      </c>
      <c r="H23" s="22">
        <v>48.64</v>
      </c>
      <c r="I23" s="25"/>
      <c r="K23" s="24"/>
      <c r="L23" s="92" t="s">
        <v>22</v>
      </c>
      <c r="M23" s="92"/>
      <c r="N23" s="18">
        <v>30</v>
      </c>
      <c r="O23" s="23">
        <v>2.94</v>
      </c>
      <c r="P23" s="22">
        <v>1.01</v>
      </c>
      <c r="Q23" s="22">
        <v>15.60</v>
      </c>
      <c r="R23" s="22">
        <v>79.099999999999994</v>
      </c>
      <c r="S23" s="22"/>
    </row>
    <row r="24" spans="1:19" ht="26.25" customHeight="1">
      <c r="A24" s="24"/>
      <c r="B24" s="92" t="s">
        <v>34</v>
      </c>
      <c r="C24" s="92"/>
      <c r="D24" s="18">
        <v>20</v>
      </c>
      <c r="E24" s="23">
        <v>1</v>
      </c>
      <c r="F24" s="22">
        <v>0.36</v>
      </c>
      <c r="G24" s="23">
        <v>9.90</v>
      </c>
      <c r="H24" s="22">
        <v>45.60</v>
      </c>
      <c r="I24" s="25"/>
      <c r="K24" s="24"/>
      <c r="L24" s="92" t="s">
        <v>34</v>
      </c>
      <c r="M24" s="92"/>
      <c r="N24" s="18">
        <v>25</v>
      </c>
      <c r="O24" s="22">
        <v>1.4719899999999999</v>
      </c>
      <c r="P24" s="22">
        <v>0.45</v>
      </c>
      <c r="Q24" s="22">
        <v>13.11</v>
      </c>
      <c r="R24" s="22">
        <v>59.634889999999999</v>
      </c>
      <c r="S24" s="22"/>
    </row>
    <row r="25" spans="1:19" ht="15">
      <c r="A25" s="94" t="s">
        <v>35</v>
      </c>
      <c r="B25" s="94"/>
      <c r="C25" s="94"/>
      <c r="D25" s="94"/>
      <c r="E25" s="94"/>
      <c r="F25" s="94"/>
      <c r="G25" s="94"/>
      <c r="H25" s="94"/>
      <c r="I25" s="94"/>
      <c r="K25" s="94" t="s">
        <v>35</v>
      </c>
      <c r="L25" s="94"/>
      <c r="M25" s="94"/>
      <c r="N25" s="94"/>
      <c r="O25" s="94"/>
      <c r="P25" s="94"/>
      <c r="Q25" s="94"/>
      <c r="R25" s="94"/>
      <c r="S25" s="94"/>
    </row>
    <row r="26" spans="1:19" ht="15">
      <c r="A26" s="24" t="s">
        <v>59</v>
      </c>
      <c r="B26" s="92" t="s">
        <v>60</v>
      </c>
      <c r="C26" s="92"/>
      <c r="D26" s="18">
        <v>60</v>
      </c>
      <c r="E26" s="23">
        <v>2.70</v>
      </c>
      <c r="F26" s="23">
        <v>3.30</v>
      </c>
      <c r="G26" s="23">
        <v>37.799999999999997</v>
      </c>
      <c r="H26" s="22">
        <v>190.20</v>
      </c>
      <c r="I26" s="22">
        <v>0.17</v>
      </c>
      <c r="K26" s="24" t="s">
        <v>59</v>
      </c>
      <c r="L26" s="92" t="s">
        <v>60</v>
      </c>
      <c r="M26" s="92"/>
      <c r="N26" s="18">
        <v>70</v>
      </c>
      <c r="O26" s="23">
        <v>3.20</v>
      </c>
      <c r="P26" s="23">
        <v>4</v>
      </c>
      <c r="Q26" s="23">
        <v>45</v>
      </c>
      <c r="R26" s="22">
        <v>223</v>
      </c>
      <c r="S26" s="22">
        <v>0.19</v>
      </c>
    </row>
    <row r="27" spans="1:19" ht="15">
      <c r="A27" s="42"/>
      <c r="B27" s="107" t="s">
        <v>61</v>
      </c>
      <c r="C27" s="107"/>
      <c r="D27" s="19">
        <v>180</v>
      </c>
      <c r="E27" s="32">
        <v>4.30</v>
      </c>
      <c r="F27" s="32">
        <v>3.70</v>
      </c>
      <c r="G27" s="32">
        <v>6</v>
      </c>
      <c r="H27" s="20">
        <v>95</v>
      </c>
      <c r="I27" s="32">
        <v>1.30</v>
      </c>
      <c r="K27" s="42"/>
      <c r="L27" s="107" t="s">
        <v>61</v>
      </c>
      <c r="M27" s="107"/>
      <c r="N27" s="19">
        <v>200</v>
      </c>
      <c r="O27" s="70">
        <v>5.33</v>
      </c>
      <c r="P27" s="70">
        <v>5.1100000000000003</v>
      </c>
      <c r="Q27" s="70">
        <v>8</v>
      </c>
      <c r="R27" s="70">
        <v>130.88999999999999</v>
      </c>
      <c r="S27" s="70">
        <v>1.73</v>
      </c>
    </row>
    <row r="28" spans="1:19" ht="15">
      <c r="A28" s="94" t="s">
        <v>39</v>
      </c>
      <c r="B28" s="94"/>
      <c r="C28" s="94"/>
      <c r="D28" s="94"/>
      <c r="E28" s="94"/>
      <c r="F28" s="94"/>
      <c r="G28" s="94"/>
      <c r="H28" s="94"/>
      <c r="I28" s="94"/>
      <c r="K28" s="94" t="s">
        <v>39</v>
      </c>
      <c r="L28" s="94"/>
      <c r="M28" s="94"/>
      <c r="N28" s="94"/>
      <c r="O28" s="94"/>
      <c r="P28" s="94"/>
      <c r="Q28" s="94"/>
      <c r="R28" s="94"/>
      <c r="S28" s="94"/>
    </row>
    <row r="29" spans="1:19" ht="15">
      <c r="A29" s="30">
        <v>13</v>
      </c>
      <c r="B29" s="92" t="s">
        <v>62</v>
      </c>
      <c r="C29" s="92"/>
      <c r="D29" s="27">
        <v>40</v>
      </c>
      <c r="E29" s="28">
        <v>0.20</v>
      </c>
      <c r="F29" s="28">
        <v>2.90</v>
      </c>
      <c r="G29" s="27">
        <v>1</v>
      </c>
      <c r="H29" s="28">
        <v>30.60</v>
      </c>
      <c r="I29" s="28">
        <v>4.30</v>
      </c>
      <c r="K29" s="30">
        <v>13</v>
      </c>
      <c r="L29" s="92" t="s">
        <v>62</v>
      </c>
      <c r="M29" s="92"/>
      <c r="N29" s="27">
        <v>60</v>
      </c>
      <c r="O29" s="28">
        <v>0.30</v>
      </c>
      <c r="P29" s="28">
        <v>4.4000000000000004</v>
      </c>
      <c r="Q29" s="28">
        <v>1.60</v>
      </c>
      <c r="R29" s="29">
        <v>45.97</v>
      </c>
      <c r="S29" s="28">
        <v>5.0999999999999996</v>
      </c>
    </row>
    <row r="30" spans="1:19" ht="27" customHeight="1">
      <c r="A30" s="24">
        <v>254</v>
      </c>
      <c r="B30" s="92" t="s">
        <v>63</v>
      </c>
      <c r="C30" s="92"/>
      <c r="D30" s="18">
        <v>60</v>
      </c>
      <c r="E30" s="23">
        <v>8.60</v>
      </c>
      <c r="F30" s="23">
        <v>2.80</v>
      </c>
      <c r="G30" s="23">
        <v>2.2999999999999998</v>
      </c>
      <c r="H30" s="23">
        <v>78.20</v>
      </c>
      <c r="I30" s="25"/>
      <c r="K30" s="24">
        <v>254</v>
      </c>
      <c r="L30" s="92" t="s">
        <v>63</v>
      </c>
      <c r="M30" s="92"/>
      <c r="N30" s="18">
        <v>70</v>
      </c>
      <c r="O30" s="22">
        <v>10.029999999999999</v>
      </c>
      <c r="P30" s="22">
        <v>3.26</v>
      </c>
      <c r="Q30" s="22">
        <v>2.70</v>
      </c>
      <c r="R30" s="22">
        <v>91.23</v>
      </c>
      <c r="S30" s="22"/>
    </row>
    <row r="31" spans="1:19" ht="19.5" customHeight="1">
      <c r="A31" s="24">
        <v>321</v>
      </c>
      <c r="B31" s="92" t="s">
        <v>64</v>
      </c>
      <c r="C31" s="92"/>
      <c r="D31" s="18">
        <v>110</v>
      </c>
      <c r="E31" s="23">
        <v>2.2000000000000002</v>
      </c>
      <c r="F31" s="23">
        <v>5.0999999999999996</v>
      </c>
      <c r="G31" s="23">
        <v>12.80</v>
      </c>
      <c r="H31" s="23">
        <v>116</v>
      </c>
      <c r="I31" s="23">
        <v>6</v>
      </c>
      <c r="K31" s="24">
        <v>321</v>
      </c>
      <c r="L31" s="93" t="s">
        <v>64</v>
      </c>
      <c r="M31" s="93"/>
      <c r="N31" s="19">
        <v>130</v>
      </c>
      <c r="O31" s="70">
        <v>2.60</v>
      </c>
      <c r="P31" s="70">
        <v>5.63</v>
      </c>
      <c r="Q31" s="70">
        <v>14.08</v>
      </c>
      <c r="R31" s="70">
        <v>130.32</v>
      </c>
      <c r="S31" s="70">
        <v>7.0469999999999997</v>
      </c>
    </row>
    <row r="32" spans="1:19" ht="15">
      <c r="A32" s="24">
        <v>375</v>
      </c>
      <c r="B32" s="96" t="s">
        <v>348</v>
      </c>
      <c r="C32" s="96"/>
      <c r="D32" s="18">
        <v>150</v>
      </c>
      <c r="E32" s="23">
        <v>0.50</v>
      </c>
      <c r="F32" s="23">
        <v>0.20</v>
      </c>
      <c r="G32" s="23">
        <v>14.20</v>
      </c>
      <c r="H32" s="22">
        <v>61</v>
      </c>
      <c r="I32" s="23">
        <v>9.50</v>
      </c>
      <c r="K32" s="24">
        <v>375</v>
      </c>
      <c r="L32" s="96" t="s">
        <v>348</v>
      </c>
      <c r="M32" s="96"/>
      <c r="N32" s="18">
        <v>170</v>
      </c>
      <c r="O32" s="22">
        <v>0.58099999999999996</v>
      </c>
      <c r="P32" s="22">
        <v>0.22189500000000001</v>
      </c>
      <c r="Q32" s="23">
        <v>15.9198</v>
      </c>
      <c r="R32" s="23">
        <v>68.84</v>
      </c>
      <c r="S32" s="23">
        <v>10.80</v>
      </c>
    </row>
    <row r="33" spans="1:19" ht="24.75" customHeight="1">
      <c r="A33" s="24"/>
      <c r="B33" s="92" t="s">
        <v>22</v>
      </c>
      <c r="C33" s="92"/>
      <c r="D33" s="18">
        <v>20</v>
      </c>
      <c r="E33" s="23">
        <v>1.51</v>
      </c>
      <c r="F33" s="22">
        <v>0.54220000000000002</v>
      </c>
      <c r="G33" s="23">
        <v>9.7200000000000006</v>
      </c>
      <c r="H33" s="22">
        <v>48.64</v>
      </c>
      <c r="I33" s="25"/>
      <c r="K33" s="24"/>
      <c r="L33" s="92" t="s">
        <v>22</v>
      </c>
      <c r="M33" s="92"/>
      <c r="N33" s="18">
        <v>20</v>
      </c>
      <c r="O33" s="23">
        <v>1.51</v>
      </c>
      <c r="P33" s="22">
        <v>0.54220000000000002</v>
      </c>
      <c r="Q33" s="23">
        <v>9.7200000000000006</v>
      </c>
      <c r="R33" s="22">
        <v>48.64</v>
      </c>
      <c r="S33" s="25"/>
    </row>
    <row r="34" spans="1:19" ht="27.75" customHeight="1">
      <c r="A34" s="24"/>
      <c r="B34" s="92" t="s">
        <v>34</v>
      </c>
      <c r="C34" s="92"/>
      <c r="D34" s="18">
        <v>20</v>
      </c>
      <c r="E34" s="23">
        <v>1</v>
      </c>
      <c r="F34" s="22">
        <v>0.36</v>
      </c>
      <c r="G34" s="23">
        <v>9.90</v>
      </c>
      <c r="H34" s="22">
        <v>45.60</v>
      </c>
      <c r="I34" s="25"/>
      <c r="K34" s="24"/>
      <c r="L34" s="92" t="s">
        <v>34</v>
      </c>
      <c r="M34" s="92"/>
      <c r="N34" s="18">
        <v>25</v>
      </c>
      <c r="O34" s="22">
        <v>1.4719899999999999</v>
      </c>
      <c r="P34" s="22">
        <v>0.45</v>
      </c>
      <c r="Q34" s="22">
        <v>13.11</v>
      </c>
      <c r="R34" s="22">
        <v>59.634889999999999</v>
      </c>
      <c r="S34" s="22"/>
    </row>
    <row r="35" spans="1:19" ht="24">
      <c r="A35" s="95" t="s">
        <v>65</v>
      </c>
      <c r="B35" s="95"/>
      <c r="C35" s="95"/>
      <c r="D35" s="95"/>
      <c r="E35" s="95" t="s">
        <v>11</v>
      </c>
      <c r="F35" s="95"/>
      <c r="G35" s="95"/>
      <c r="H35" s="91" t="s">
        <v>12</v>
      </c>
      <c r="I35" s="34" t="s">
        <v>13</v>
      </c>
      <c r="K35" s="95" t="s">
        <v>287</v>
      </c>
      <c r="L35" s="95"/>
      <c r="M35" s="95"/>
      <c r="N35" s="95"/>
      <c r="O35" s="95" t="s">
        <v>11</v>
      </c>
      <c r="P35" s="95"/>
      <c r="Q35" s="95"/>
      <c r="R35" s="91" t="s">
        <v>12</v>
      </c>
      <c r="S35" s="34" t="s">
        <v>13</v>
      </c>
    </row>
    <row r="36" spans="1:19" ht="15">
      <c r="A36" s="95"/>
      <c r="B36" s="95"/>
      <c r="C36" s="95"/>
      <c r="D36" s="95"/>
      <c r="E36" s="34" t="s">
        <v>14</v>
      </c>
      <c r="F36" s="34" t="s">
        <v>15</v>
      </c>
      <c r="G36" s="34" t="s">
        <v>16</v>
      </c>
      <c r="H36" s="91"/>
      <c r="I36" s="34" t="s">
        <v>17</v>
      </c>
      <c r="K36" s="95"/>
      <c r="L36" s="95"/>
      <c r="M36" s="95"/>
      <c r="N36" s="95"/>
      <c r="O36" s="34" t="s">
        <v>14</v>
      </c>
      <c r="P36" s="34" t="s">
        <v>15</v>
      </c>
      <c r="Q36" s="34" t="s">
        <v>16</v>
      </c>
      <c r="R36" s="91"/>
      <c r="S36" s="34" t="s">
        <v>17</v>
      </c>
    </row>
    <row r="37" spans="1:19" ht="15">
      <c r="A37" s="95"/>
      <c r="B37" s="95"/>
      <c r="C37" s="95"/>
      <c r="D37" s="95"/>
      <c r="E37" s="35">
        <f>E34+E33+E32+E31+E30+E29+E27+2.89+E26+E24+E23+E22+E21+E20+E19+E17+E15+E14+E13+E12+E11</f>
        <v>54.97</v>
      </c>
      <c r="F37" s="35">
        <f>F34+F33+F32+F31+F30+F29+F27+F26+F24+F23+F22+F21+F20+F19+0.08+F17+F15+F14+F13+F12+F11</f>
        <v>64.946600000000004</v>
      </c>
      <c r="G37" s="35">
        <f>G34+G33+G32+G31+G30+G29+G27+G26+G24+G23-0.01+G22+G21+G20+G19+G17+G15+G14+G13+G12+G11</f>
        <v>213.50000000000003</v>
      </c>
      <c r="H37" s="35">
        <f>H34+H33+H32+H31+H30+H29+18.566+H27+H26+H24+H23+H22+H21+H20+H19+H17+H15+H14+H13+H12+H11</f>
        <v>1707.576</v>
      </c>
      <c r="I37" s="35">
        <f>I34+I33+I32+I31+I30+I29+I27+I26+I24+I23+I22+I21+I20+I19+I17+I15+I14+I13+I12+I11</f>
        <v>40.640000000000008</v>
      </c>
      <c r="K37" s="95"/>
      <c r="L37" s="95"/>
      <c r="M37" s="95"/>
      <c r="N37" s="95"/>
      <c r="O37" s="35">
        <f>O34+O33+O32+O31+O30+O29+O27+O26+O24+O23+O22+O21+O20+O19+O17+O15+O14+O13+O12+O11</f>
        <v>66.647639999999996</v>
      </c>
      <c r="P37" s="35">
        <f>P34+P33+P32+P31+P30+P29+P27+P26+P24+P23+P22+P21+P20+P19+P17+P15+P14+P13+P12+P11</f>
        <v>82.559004999999985</v>
      </c>
      <c r="Q37" s="35">
        <f>Q34+Q33+Q32+Q31+Q30+Q29+Q27+Q26+Q24+Q23+Q22+Q21+Q20+Q19+Q17+Q15+Q14+Q13+Q12+Q11</f>
        <v>265.7697</v>
      </c>
      <c r="R37" s="35">
        <f>R34+R33+R32+R31+R30+R29+R27+R26+R24+R23+R22+R21+R20+R19+R17+R15+R14+R13+R12+R11</f>
        <v>2151.3397799999998</v>
      </c>
      <c r="S37" s="35">
        <f>S34+S33+S32+S31+S30+S29+S27+S26+S24+S23+S22+S21+S20+S19+S17+S15+S14+S13+S12+S11</f>
        <v>50.76700000000001</v>
      </c>
    </row>
  </sheetData>
  <mergeCells count="70">
    <mergeCell ref="B15:C15"/>
    <mergeCell ref="A1:I1"/>
    <mergeCell ref="D5:H5"/>
    <mergeCell ref="A8:A9"/>
    <mergeCell ref="B8:C9"/>
    <mergeCell ref="D8:D9"/>
    <mergeCell ref="E8:G8"/>
    <mergeCell ref="H8:H9"/>
    <mergeCell ref="A10:I10"/>
    <mergeCell ref="B11:C11"/>
    <mergeCell ref="B12:C12"/>
    <mergeCell ref="B13:C13"/>
    <mergeCell ref="B14:C14"/>
    <mergeCell ref="B27:C27"/>
    <mergeCell ref="A16:I16"/>
    <mergeCell ref="B17:C17"/>
    <mergeCell ref="A18:I18"/>
    <mergeCell ref="B19:C19"/>
    <mergeCell ref="B20:C20"/>
    <mergeCell ref="B21:C21"/>
    <mergeCell ref="B22:C22"/>
    <mergeCell ref="B23:C23"/>
    <mergeCell ref="B24:C24"/>
    <mergeCell ref="A25:I25"/>
    <mergeCell ref="B26:C26"/>
    <mergeCell ref="B34:C34"/>
    <mergeCell ref="A35:D37"/>
    <mergeCell ref="E35:G35"/>
    <mergeCell ref="H35:H36"/>
    <mergeCell ref="K1:S1"/>
    <mergeCell ref="N5:R5"/>
    <mergeCell ref="K8:K9"/>
    <mergeCell ref="L8:M9"/>
    <mergeCell ref="N8:N9"/>
    <mergeCell ref="O8:Q8"/>
    <mergeCell ref="A28:I28"/>
    <mergeCell ref="B29:C29"/>
    <mergeCell ref="B30:C30"/>
    <mergeCell ref="B31:C31"/>
    <mergeCell ref="B32:C32"/>
    <mergeCell ref="B33:C33"/>
    <mergeCell ref="L20:M20"/>
    <mergeCell ref="R8:R9"/>
    <mergeCell ref="K10:S10"/>
    <mergeCell ref="L11:M11"/>
    <mergeCell ref="L12:M12"/>
    <mergeCell ref="L13:M13"/>
    <mergeCell ref="L14:M14"/>
    <mergeCell ref="L15:M15"/>
    <mergeCell ref="K16:S16"/>
    <mergeCell ref="L17:M17"/>
    <mergeCell ref="K18:S18"/>
    <mergeCell ref="L19:M19"/>
    <mergeCell ref="L32:M32"/>
    <mergeCell ref="L21:M21"/>
    <mergeCell ref="L22:M22"/>
    <mergeCell ref="L23:M23"/>
    <mergeCell ref="L24:M24"/>
    <mergeCell ref="K25:S25"/>
    <mergeCell ref="L26:M26"/>
    <mergeCell ref="L27:M27"/>
    <mergeCell ref="K28:S28"/>
    <mergeCell ref="L29:M29"/>
    <mergeCell ref="L30:M30"/>
    <mergeCell ref="L31:M31"/>
    <mergeCell ref="L33:M33"/>
    <mergeCell ref="L34:M34"/>
    <mergeCell ref="K35:N37"/>
    <mergeCell ref="O35:Q35"/>
    <mergeCell ref="R35:R36"/>
  </mergeCells>
  <pageMargins left="0.7" right="0.7" top="0.75" bottom="0.75" header="0.3" footer="0.3"/>
  <pageSetup orientation="portrait" paperSize="9" scale="5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37"/>
  <sheetViews>
    <sheetView tabSelected="1" workbookViewId="0" topLeftCell="A7">
      <selection pane="topLeft" activeCell="K1" sqref="K1:S38"/>
    </sheetView>
  </sheetViews>
  <sheetFormatPr defaultRowHeight="15"/>
  <sheetData>
    <row r="1" spans="1:19" ht="15">
      <c r="A1" s="110" t="s">
        <v>269</v>
      </c>
      <c r="B1" s="110"/>
      <c r="C1" s="110"/>
      <c r="D1" s="110"/>
      <c r="E1" s="110"/>
      <c r="F1" s="110"/>
      <c r="G1" s="110"/>
      <c r="H1" s="110"/>
      <c r="I1" s="110"/>
      <c r="K1" s="110" t="s">
        <v>340</v>
      </c>
      <c r="L1" s="110"/>
      <c r="M1" s="110"/>
      <c r="N1" s="110"/>
      <c r="O1" s="110"/>
      <c r="P1" s="110"/>
      <c r="Q1" s="110"/>
      <c r="R1" s="110"/>
      <c r="S1" s="110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20</v>
      </c>
      <c r="B3" s="37" t="s">
        <v>1</v>
      </c>
      <c r="C3" s="38">
        <v>5</v>
      </c>
      <c r="D3" s="2"/>
      <c r="E3" s="2"/>
      <c r="F3" s="2"/>
      <c r="G3" s="2"/>
      <c r="H3" s="3"/>
      <c r="I3" s="4"/>
      <c r="K3" s="1">
        <v>20</v>
      </c>
      <c r="L3" s="37" t="s">
        <v>1</v>
      </c>
      <c r="M3" s="38">
        <v>5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4</v>
      </c>
      <c r="D4" s="2"/>
      <c r="E4" s="2"/>
      <c r="F4" s="2"/>
      <c r="G4" s="2"/>
      <c r="H4" s="3"/>
      <c r="I4" s="4"/>
      <c r="K4" s="1"/>
      <c r="L4" s="37" t="s">
        <v>2</v>
      </c>
      <c r="M4" s="38">
        <v>4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2" t="s">
        <v>276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36" customHeight="1">
      <c r="A11" s="30">
        <v>206</v>
      </c>
      <c r="B11" s="108" t="s">
        <v>270</v>
      </c>
      <c r="C11" s="108"/>
      <c r="D11" s="27">
        <v>150</v>
      </c>
      <c r="E11" s="28">
        <v>9.3000000000000007</v>
      </c>
      <c r="F11" s="28">
        <v>10.10</v>
      </c>
      <c r="G11" s="28">
        <v>22.70</v>
      </c>
      <c r="H11" s="29">
        <v>194.20</v>
      </c>
      <c r="I11" s="29">
        <v>0.12</v>
      </c>
      <c r="K11" s="30">
        <v>206</v>
      </c>
      <c r="L11" s="108" t="s">
        <v>341</v>
      </c>
      <c r="M11" s="108"/>
      <c r="N11" s="27">
        <v>170</v>
      </c>
      <c r="O11" s="28">
        <v>10.50</v>
      </c>
      <c r="P11" s="29">
        <v>11.80</v>
      </c>
      <c r="Q11" s="29">
        <v>26</v>
      </c>
      <c r="R11" s="29">
        <v>221</v>
      </c>
      <c r="S11" s="29">
        <v>0.16</v>
      </c>
    </row>
    <row r="12" spans="1:19" ht="27.75" customHeight="1">
      <c r="A12" s="24"/>
      <c r="B12" s="92" t="s">
        <v>22</v>
      </c>
      <c r="C12" s="92"/>
      <c r="D12" s="18">
        <v>20</v>
      </c>
      <c r="E12" s="23">
        <v>1.51</v>
      </c>
      <c r="F12" s="22">
        <v>0.54220000000000002</v>
      </c>
      <c r="G12" s="23">
        <v>9.7200000000000006</v>
      </c>
      <c r="H12" s="22">
        <v>48.64</v>
      </c>
      <c r="I12" s="25"/>
      <c r="K12" s="24"/>
      <c r="L12" s="92" t="s">
        <v>22</v>
      </c>
      <c r="M12" s="92"/>
      <c r="N12" s="18">
        <v>30</v>
      </c>
      <c r="O12" s="23">
        <v>2.94</v>
      </c>
      <c r="P12" s="22">
        <v>1.01</v>
      </c>
      <c r="Q12" s="22">
        <v>15.60</v>
      </c>
      <c r="R12" s="23">
        <v>79.099999999999994</v>
      </c>
      <c r="S12" s="22"/>
    </row>
    <row r="13" spans="1:19" ht="28.5" customHeight="1">
      <c r="A13" s="24">
        <v>395</v>
      </c>
      <c r="B13" s="92" t="s">
        <v>21</v>
      </c>
      <c r="C13" s="92"/>
      <c r="D13" s="18">
        <v>150</v>
      </c>
      <c r="E13" s="23">
        <v>2.2000000000000002</v>
      </c>
      <c r="F13" s="23">
        <v>2.40</v>
      </c>
      <c r="G13" s="18">
        <v>14</v>
      </c>
      <c r="H13" s="22">
        <v>87.50</v>
      </c>
      <c r="I13" s="23">
        <v>1.40</v>
      </c>
      <c r="K13" s="24">
        <v>395</v>
      </c>
      <c r="L13" s="92" t="s">
        <v>277</v>
      </c>
      <c r="M13" s="92"/>
      <c r="N13" s="18">
        <v>180</v>
      </c>
      <c r="O13" s="23">
        <v>2.64</v>
      </c>
      <c r="P13" s="23">
        <v>2.90</v>
      </c>
      <c r="Q13" s="23">
        <v>17</v>
      </c>
      <c r="R13" s="23">
        <v>107.50</v>
      </c>
      <c r="S13" s="22">
        <v>1.70</v>
      </c>
    </row>
    <row r="14" spans="1:19" ht="15">
      <c r="A14" s="24"/>
      <c r="B14" s="92" t="s">
        <v>23</v>
      </c>
      <c r="C14" s="92"/>
      <c r="D14" s="18">
        <v>110</v>
      </c>
      <c r="E14" s="23">
        <v>0.40</v>
      </c>
      <c r="F14" s="23">
        <v>0.50</v>
      </c>
      <c r="G14" s="23">
        <v>11.80</v>
      </c>
      <c r="H14" s="22">
        <v>56.40</v>
      </c>
      <c r="I14" s="18">
        <v>6</v>
      </c>
      <c r="K14" s="24"/>
      <c r="L14" s="92" t="s">
        <v>23</v>
      </c>
      <c r="M14" s="92"/>
      <c r="N14" s="18">
        <v>110</v>
      </c>
      <c r="O14" s="23">
        <v>0.40</v>
      </c>
      <c r="P14" s="23">
        <v>0.50</v>
      </c>
      <c r="Q14" s="23">
        <v>11.80</v>
      </c>
      <c r="R14" s="22">
        <v>56.40</v>
      </c>
      <c r="S14" s="18">
        <v>6</v>
      </c>
    </row>
    <row r="15" spans="1:19" ht="15">
      <c r="A15" s="94" t="s">
        <v>24</v>
      </c>
      <c r="B15" s="94"/>
      <c r="C15" s="94"/>
      <c r="D15" s="94"/>
      <c r="E15" s="94"/>
      <c r="F15" s="94"/>
      <c r="G15" s="94"/>
      <c r="H15" s="94"/>
      <c r="I15" s="94"/>
      <c r="K15" s="94" t="s">
        <v>24</v>
      </c>
      <c r="L15" s="94"/>
      <c r="M15" s="94"/>
      <c r="N15" s="94"/>
      <c r="O15" s="94"/>
      <c r="P15" s="94"/>
      <c r="Q15" s="94"/>
      <c r="R15" s="94"/>
      <c r="S15" s="94"/>
    </row>
    <row r="16" spans="1:19" ht="15">
      <c r="A16" s="22" t="s">
        <v>25</v>
      </c>
      <c r="B16" s="92" t="s">
        <v>271</v>
      </c>
      <c r="C16" s="92"/>
      <c r="D16" s="18">
        <v>100</v>
      </c>
      <c r="E16" s="23">
        <v>1</v>
      </c>
      <c r="F16" s="23">
        <v>0.10</v>
      </c>
      <c r="G16" s="23">
        <v>12.60</v>
      </c>
      <c r="H16" s="22">
        <v>56</v>
      </c>
      <c r="I16" s="18">
        <v>3</v>
      </c>
      <c r="K16" s="22" t="s">
        <v>25</v>
      </c>
      <c r="L16" s="92" t="s">
        <v>271</v>
      </c>
      <c r="M16" s="92"/>
      <c r="N16" s="18">
        <v>100</v>
      </c>
      <c r="O16" s="23">
        <v>1</v>
      </c>
      <c r="P16" s="23">
        <v>0.10</v>
      </c>
      <c r="Q16" s="23">
        <v>12.60</v>
      </c>
      <c r="R16" s="22">
        <v>56</v>
      </c>
      <c r="S16" s="18">
        <v>3</v>
      </c>
    </row>
    <row r="17" spans="1:19" ht="15">
      <c r="A17" s="94" t="s">
        <v>27</v>
      </c>
      <c r="B17" s="94"/>
      <c r="C17" s="94"/>
      <c r="D17" s="94"/>
      <c r="E17" s="94"/>
      <c r="F17" s="94"/>
      <c r="G17" s="94"/>
      <c r="H17" s="94"/>
      <c r="I17" s="94"/>
      <c r="K17" s="94" t="s">
        <v>27</v>
      </c>
      <c r="L17" s="94"/>
      <c r="M17" s="94"/>
      <c r="N17" s="94"/>
      <c r="O17" s="94"/>
      <c r="P17" s="94"/>
      <c r="Q17" s="94"/>
      <c r="R17" s="94"/>
      <c r="S17" s="94"/>
    </row>
    <row r="18" spans="1:19" ht="53.25" customHeight="1">
      <c r="A18" s="30">
        <v>15</v>
      </c>
      <c r="B18" s="108" t="s">
        <v>151</v>
      </c>
      <c r="C18" s="108"/>
      <c r="D18" s="27">
        <v>40</v>
      </c>
      <c r="E18" s="28">
        <v>0.20</v>
      </c>
      <c r="F18" s="28">
        <v>3</v>
      </c>
      <c r="G18" s="28">
        <v>1.1000000000000001</v>
      </c>
      <c r="H18" s="29">
        <v>60.10</v>
      </c>
      <c r="I18" s="28">
        <v>6.60</v>
      </c>
      <c r="K18" s="30">
        <v>15</v>
      </c>
      <c r="L18" s="108" t="s">
        <v>300</v>
      </c>
      <c r="M18" s="108"/>
      <c r="N18" s="27">
        <v>60</v>
      </c>
      <c r="O18" s="28">
        <v>0.30</v>
      </c>
      <c r="P18" s="28">
        <v>4.50</v>
      </c>
      <c r="Q18" s="28">
        <v>1.70</v>
      </c>
      <c r="R18" s="29">
        <v>90.20</v>
      </c>
      <c r="S18" s="29">
        <v>8.25</v>
      </c>
    </row>
    <row r="19" spans="1:19" ht="33" customHeight="1">
      <c r="A19" s="24">
        <v>72</v>
      </c>
      <c r="B19" s="92" t="s">
        <v>272</v>
      </c>
      <c r="C19" s="92"/>
      <c r="D19" s="18">
        <v>165</v>
      </c>
      <c r="E19" s="23">
        <v>4.70</v>
      </c>
      <c r="F19" s="23">
        <v>6.60</v>
      </c>
      <c r="G19" s="23">
        <v>14.90</v>
      </c>
      <c r="H19" s="22">
        <v>117.40</v>
      </c>
      <c r="I19" s="22">
        <v>5.50</v>
      </c>
      <c r="K19" s="24">
        <v>72</v>
      </c>
      <c r="L19" s="92" t="s">
        <v>342</v>
      </c>
      <c r="M19" s="92"/>
      <c r="N19" s="18">
        <v>200</v>
      </c>
      <c r="O19" s="23">
        <v>5.60</v>
      </c>
      <c r="P19" s="23">
        <v>8.14</v>
      </c>
      <c r="Q19" s="23">
        <v>17</v>
      </c>
      <c r="R19" s="22">
        <v>143</v>
      </c>
      <c r="S19" s="22">
        <v>6.67</v>
      </c>
    </row>
    <row r="20" spans="1:19" ht="27.75" customHeight="1">
      <c r="A20" s="24">
        <v>255</v>
      </c>
      <c r="B20" s="92" t="s">
        <v>206</v>
      </c>
      <c r="C20" s="92"/>
      <c r="D20" s="18">
        <v>60</v>
      </c>
      <c r="E20" s="23">
        <v>4.80</v>
      </c>
      <c r="F20" s="23">
        <v>3.20</v>
      </c>
      <c r="G20" s="23">
        <v>8.85</v>
      </c>
      <c r="H20" s="22">
        <v>101.21</v>
      </c>
      <c r="I20" s="23">
        <v>0.10</v>
      </c>
      <c r="K20" s="24">
        <v>255</v>
      </c>
      <c r="L20" s="92" t="s">
        <v>206</v>
      </c>
      <c r="M20" s="92"/>
      <c r="N20" s="18">
        <v>70</v>
      </c>
      <c r="O20" s="23">
        <v>7.90</v>
      </c>
      <c r="P20" s="23">
        <v>5.84</v>
      </c>
      <c r="Q20" s="23">
        <v>9.1999999999999993</v>
      </c>
      <c r="R20" s="23">
        <v>147.34</v>
      </c>
      <c r="S20" s="22">
        <v>0.12</v>
      </c>
    </row>
    <row r="21" spans="1:19" ht="18" customHeight="1">
      <c r="A21" s="24">
        <v>354</v>
      </c>
      <c r="B21" s="92" t="s">
        <v>129</v>
      </c>
      <c r="C21" s="92"/>
      <c r="D21" s="18">
        <v>15</v>
      </c>
      <c r="E21" s="23">
        <v>0.20</v>
      </c>
      <c r="F21" s="23">
        <v>0.90</v>
      </c>
      <c r="G21" s="23">
        <v>1.20</v>
      </c>
      <c r="H21" s="23">
        <v>16.10</v>
      </c>
      <c r="I21" s="23">
        <v>0.24</v>
      </c>
      <c r="K21" s="24">
        <v>354</v>
      </c>
      <c r="L21" s="92" t="s">
        <v>129</v>
      </c>
      <c r="M21" s="92"/>
      <c r="N21" s="18">
        <v>25</v>
      </c>
      <c r="O21" s="22">
        <v>0.37</v>
      </c>
      <c r="P21" s="22">
        <v>1.3897889999999999</v>
      </c>
      <c r="Q21" s="23">
        <v>1.90</v>
      </c>
      <c r="R21" s="22">
        <v>19</v>
      </c>
      <c r="S21" s="22">
        <v>0.37</v>
      </c>
    </row>
    <row r="22" spans="1:19" ht="21" customHeight="1">
      <c r="A22" s="31">
        <v>319</v>
      </c>
      <c r="B22" s="154" t="s">
        <v>273</v>
      </c>
      <c r="C22" s="154"/>
      <c r="D22" s="68">
        <v>110</v>
      </c>
      <c r="E22" s="72">
        <v>2.57</v>
      </c>
      <c r="F22" s="72">
        <v>3.42</v>
      </c>
      <c r="G22" s="72">
        <v>18.63</v>
      </c>
      <c r="H22" s="72">
        <v>82.07</v>
      </c>
      <c r="I22" s="72">
        <v>2.57</v>
      </c>
      <c r="K22" s="31">
        <v>319</v>
      </c>
      <c r="L22" s="136" t="s">
        <v>273</v>
      </c>
      <c r="M22" s="136"/>
      <c r="N22" s="67">
        <v>130</v>
      </c>
      <c r="O22" s="72">
        <v>2.95</v>
      </c>
      <c r="P22" s="72">
        <v>4.1399999999999997</v>
      </c>
      <c r="Q22" s="72">
        <v>21.27</v>
      </c>
      <c r="R22" s="72">
        <v>98.68</v>
      </c>
      <c r="S22" s="72">
        <v>3.07</v>
      </c>
    </row>
    <row r="23" spans="1:19" ht="15">
      <c r="A23" s="24" t="s">
        <v>101</v>
      </c>
      <c r="B23" s="92" t="s">
        <v>102</v>
      </c>
      <c r="C23" s="92"/>
      <c r="D23" s="18">
        <v>150</v>
      </c>
      <c r="E23" s="23">
        <v>0.14000000000000001</v>
      </c>
      <c r="F23" s="25">
        <v>0</v>
      </c>
      <c r="G23" s="23">
        <v>20.70</v>
      </c>
      <c r="H23" s="22">
        <v>85.90</v>
      </c>
      <c r="I23" s="18">
        <v>3</v>
      </c>
      <c r="K23" s="24" t="s">
        <v>101</v>
      </c>
      <c r="L23" s="92" t="s">
        <v>102</v>
      </c>
      <c r="M23" s="92"/>
      <c r="N23" s="18">
        <v>180</v>
      </c>
      <c r="O23" s="22">
        <v>0.12</v>
      </c>
      <c r="P23" s="22">
        <v>0</v>
      </c>
      <c r="Q23" s="23">
        <v>24.847999999999999</v>
      </c>
      <c r="R23" s="22">
        <v>103.60</v>
      </c>
      <c r="S23" s="22">
        <v>3.60</v>
      </c>
    </row>
    <row r="24" spans="1:19" ht="27" customHeight="1">
      <c r="A24" s="24"/>
      <c r="B24" s="92" t="s">
        <v>34</v>
      </c>
      <c r="C24" s="92"/>
      <c r="D24" s="18">
        <v>20</v>
      </c>
      <c r="E24" s="23">
        <v>1</v>
      </c>
      <c r="F24" s="22">
        <v>0.36</v>
      </c>
      <c r="G24" s="23">
        <v>9.90</v>
      </c>
      <c r="H24" s="22">
        <v>45.60</v>
      </c>
      <c r="I24" s="25"/>
      <c r="K24" s="24"/>
      <c r="L24" s="92" t="s">
        <v>22</v>
      </c>
      <c r="M24" s="92"/>
      <c r="N24" s="18">
        <v>30</v>
      </c>
      <c r="O24" s="23">
        <v>2.94</v>
      </c>
      <c r="P24" s="22">
        <v>1.01</v>
      </c>
      <c r="Q24" s="22">
        <v>15.60</v>
      </c>
      <c r="R24" s="22">
        <v>79.099999999999994</v>
      </c>
      <c r="S24" s="22"/>
    </row>
    <row r="25" spans="1:19" ht="26.25" customHeight="1">
      <c r="A25" s="24"/>
      <c r="B25" s="92" t="s">
        <v>22</v>
      </c>
      <c r="C25" s="92"/>
      <c r="D25" s="18">
        <v>20</v>
      </c>
      <c r="E25" s="23">
        <v>1.51</v>
      </c>
      <c r="F25" s="22">
        <v>0.54220000000000002</v>
      </c>
      <c r="G25" s="23">
        <v>9.7200000000000006</v>
      </c>
      <c r="H25" s="22">
        <v>48.64</v>
      </c>
      <c r="I25" s="25"/>
      <c r="K25" s="24"/>
      <c r="L25" s="92" t="s">
        <v>34</v>
      </c>
      <c r="M25" s="92"/>
      <c r="N25" s="18">
        <v>25</v>
      </c>
      <c r="O25" s="22">
        <v>1.4719899999999999</v>
      </c>
      <c r="P25" s="22">
        <v>0.45</v>
      </c>
      <c r="Q25" s="22">
        <v>13.11</v>
      </c>
      <c r="R25" s="22">
        <v>59.634889999999999</v>
      </c>
      <c r="S25" s="22"/>
    </row>
    <row r="26" spans="1:19" ht="15">
      <c r="A26" s="94" t="s">
        <v>35</v>
      </c>
      <c r="B26" s="94"/>
      <c r="C26" s="94"/>
      <c r="D26" s="94"/>
      <c r="E26" s="94"/>
      <c r="F26" s="94"/>
      <c r="G26" s="94"/>
      <c r="H26" s="94"/>
      <c r="I26" s="94"/>
      <c r="K26" s="94" t="s">
        <v>35</v>
      </c>
      <c r="L26" s="94"/>
      <c r="M26" s="94"/>
      <c r="N26" s="94"/>
      <c r="O26" s="94"/>
      <c r="P26" s="94"/>
      <c r="Q26" s="94"/>
      <c r="R26" s="94"/>
      <c r="S26" s="94"/>
    </row>
    <row r="27" spans="1:19" ht="15">
      <c r="A27" s="24"/>
      <c r="B27" s="93" t="s">
        <v>79</v>
      </c>
      <c r="C27" s="93"/>
      <c r="D27" s="19">
        <v>30</v>
      </c>
      <c r="E27" s="69">
        <v>2.80</v>
      </c>
      <c r="F27" s="69">
        <v>1.70</v>
      </c>
      <c r="G27" s="69">
        <v>56.60</v>
      </c>
      <c r="H27" s="70">
        <v>184.40</v>
      </c>
      <c r="I27" s="25"/>
      <c r="K27" s="24" t="s">
        <v>343</v>
      </c>
      <c r="L27" s="93" t="s">
        <v>344</v>
      </c>
      <c r="M27" s="93"/>
      <c r="N27" s="19">
        <v>60</v>
      </c>
      <c r="O27" s="69">
        <v>5.60</v>
      </c>
      <c r="P27" s="69">
        <v>3.40</v>
      </c>
      <c r="Q27" s="69">
        <v>113.20</v>
      </c>
      <c r="R27" s="70">
        <v>368.80</v>
      </c>
      <c r="S27" s="23"/>
    </row>
    <row r="28" spans="1:19" ht="15">
      <c r="A28" s="21"/>
      <c r="B28" s="93" t="s">
        <v>174</v>
      </c>
      <c r="C28" s="93"/>
      <c r="D28" s="19">
        <v>180</v>
      </c>
      <c r="E28" s="79">
        <v>5.60</v>
      </c>
      <c r="F28" s="79">
        <v>5.20</v>
      </c>
      <c r="G28" s="79">
        <v>8.50</v>
      </c>
      <c r="H28" s="72">
        <v>109</v>
      </c>
      <c r="I28" s="72">
        <v>2.2000000000000002</v>
      </c>
      <c r="K28" s="26"/>
      <c r="L28" s="93" t="s">
        <v>174</v>
      </c>
      <c r="M28" s="93"/>
      <c r="N28" s="46">
        <v>200</v>
      </c>
      <c r="O28" s="72">
        <v>6.22</v>
      </c>
      <c r="P28" s="72">
        <v>5.78</v>
      </c>
      <c r="Q28" s="72">
        <v>9.44</v>
      </c>
      <c r="R28" s="72">
        <v>121.11</v>
      </c>
      <c r="S28" s="72">
        <v>2.44</v>
      </c>
    </row>
    <row r="29" spans="1:19" ht="15">
      <c r="A29" s="94" t="s">
        <v>39</v>
      </c>
      <c r="B29" s="94"/>
      <c r="C29" s="94"/>
      <c r="D29" s="94"/>
      <c r="E29" s="94"/>
      <c r="F29" s="94"/>
      <c r="G29" s="94"/>
      <c r="H29" s="94"/>
      <c r="I29" s="94"/>
      <c r="K29" s="94" t="s">
        <v>39</v>
      </c>
      <c r="L29" s="94"/>
      <c r="M29" s="94"/>
      <c r="N29" s="94"/>
      <c r="O29" s="94"/>
      <c r="P29" s="94"/>
      <c r="Q29" s="94"/>
      <c r="R29" s="94"/>
      <c r="S29" s="94"/>
    </row>
    <row r="30" spans="1:19" ht="15">
      <c r="A30" s="24">
        <v>231</v>
      </c>
      <c r="B30" s="93" t="s">
        <v>105</v>
      </c>
      <c r="C30" s="93"/>
      <c r="D30" s="19">
        <v>90</v>
      </c>
      <c r="E30" s="70">
        <v>14.14</v>
      </c>
      <c r="F30" s="70">
        <v>12.21</v>
      </c>
      <c r="G30" s="70">
        <v>9.51</v>
      </c>
      <c r="H30" s="70">
        <v>208.80</v>
      </c>
      <c r="I30" s="70">
        <v>0.26</v>
      </c>
      <c r="K30" s="24">
        <v>231</v>
      </c>
      <c r="L30" s="93" t="s">
        <v>105</v>
      </c>
      <c r="M30" s="93"/>
      <c r="N30" s="19">
        <v>105</v>
      </c>
      <c r="O30" s="70">
        <v>15.05</v>
      </c>
      <c r="P30" s="70">
        <v>12.95</v>
      </c>
      <c r="Q30" s="70">
        <v>11.08</v>
      </c>
      <c r="R30" s="70">
        <v>243.60</v>
      </c>
      <c r="S30" s="70">
        <v>0.27</v>
      </c>
    </row>
    <row r="31" spans="1:19" ht="15">
      <c r="A31" s="24">
        <v>351</v>
      </c>
      <c r="B31" s="92" t="s">
        <v>68</v>
      </c>
      <c r="C31" s="92"/>
      <c r="D31" s="18">
        <v>20</v>
      </c>
      <c r="E31" s="23">
        <v>0.30</v>
      </c>
      <c r="F31" s="25">
        <v>0.70</v>
      </c>
      <c r="G31" s="23">
        <v>2.80</v>
      </c>
      <c r="H31" s="22">
        <v>20.60</v>
      </c>
      <c r="I31" s="23">
        <v>0.10</v>
      </c>
      <c r="K31" s="24">
        <v>351</v>
      </c>
      <c r="L31" s="92" t="s">
        <v>68</v>
      </c>
      <c r="M31" s="92"/>
      <c r="N31" s="18">
        <v>25</v>
      </c>
      <c r="O31" s="22">
        <v>0.40</v>
      </c>
      <c r="P31" s="22">
        <v>0.90</v>
      </c>
      <c r="Q31" s="22">
        <v>3.50</v>
      </c>
      <c r="R31" s="22">
        <v>26</v>
      </c>
      <c r="S31" s="22">
        <v>0.12</v>
      </c>
    </row>
    <row r="32" spans="1:19" ht="30.75" customHeight="1">
      <c r="A32" s="24"/>
      <c r="B32" s="92" t="s">
        <v>22</v>
      </c>
      <c r="C32" s="92"/>
      <c r="D32" s="18">
        <v>20</v>
      </c>
      <c r="E32" s="23">
        <v>1.51</v>
      </c>
      <c r="F32" s="22">
        <v>0.54220000000000002</v>
      </c>
      <c r="G32" s="23">
        <v>9.7200000000000006</v>
      </c>
      <c r="H32" s="22">
        <v>48.64</v>
      </c>
      <c r="I32" s="25"/>
      <c r="K32" s="24"/>
      <c r="L32" s="92" t="s">
        <v>34</v>
      </c>
      <c r="M32" s="92"/>
      <c r="N32" s="18">
        <v>25</v>
      </c>
      <c r="O32" s="22">
        <v>1.4719899999999999</v>
      </c>
      <c r="P32" s="22">
        <v>0.45</v>
      </c>
      <c r="Q32" s="22">
        <v>13.11</v>
      </c>
      <c r="R32" s="22">
        <v>59.634889999999999</v>
      </c>
      <c r="S32" s="22"/>
    </row>
    <row r="33" spans="1:19" ht="28.5" customHeight="1">
      <c r="A33" s="24"/>
      <c r="B33" s="92" t="s">
        <v>34</v>
      </c>
      <c r="C33" s="92"/>
      <c r="D33" s="18">
        <v>20</v>
      </c>
      <c r="E33" s="23">
        <v>1</v>
      </c>
      <c r="F33" s="22">
        <v>0.36</v>
      </c>
      <c r="G33" s="23">
        <v>9.90</v>
      </c>
      <c r="H33" s="22">
        <v>45.90</v>
      </c>
      <c r="I33" s="25"/>
      <c r="K33" s="24"/>
      <c r="L33" s="92" t="s">
        <v>22</v>
      </c>
      <c r="M33" s="92"/>
      <c r="N33" s="18">
        <v>20</v>
      </c>
      <c r="O33" s="23">
        <v>1.51</v>
      </c>
      <c r="P33" s="22">
        <v>0.54220000000000002</v>
      </c>
      <c r="Q33" s="23">
        <v>9.7200000000000006</v>
      </c>
      <c r="R33" s="22">
        <v>48.64</v>
      </c>
      <c r="S33" s="25"/>
    </row>
    <row r="34" spans="1:19" ht="29.25" customHeight="1">
      <c r="A34" s="21" t="s">
        <v>140</v>
      </c>
      <c r="B34" s="92" t="s">
        <v>141</v>
      </c>
      <c r="C34" s="92"/>
      <c r="D34" s="18">
        <v>150</v>
      </c>
      <c r="E34" s="23">
        <v>1</v>
      </c>
      <c r="F34" s="23">
        <v>1.20</v>
      </c>
      <c r="G34" s="23">
        <v>9.1999999999999993</v>
      </c>
      <c r="H34" s="22">
        <v>52.40</v>
      </c>
      <c r="I34" s="23">
        <v>3.80</v>
      </c>
      <c r="K34" s="21" t="s">
        <v>140</v>
      </c>
      <c r="L34" s="92" t="s">
        <v>141</v>
      </c>
      <c r="M34" s="92"/>
      <c r="N34" s="18">
        <v>180</v>
      </c>
      <c r="O34" s="23">
        <v>1.548</v>
      </c>
      <c r="P34" s="23">
        <v>1.6355</v>
      </c>
      <c r="Q34" s="23">
        <v>12.1477</v>
      </c>
      <c r="R34" s="23">
        <v>64.20</v>
      </c>
      <c r="S34" s="23">
        <v>4.5999999999999996</v>
      </c>
    </row>
    <row r="35" spans="1:19" ht="24">
      <c r="A35" s="95" t="s">
        <v>274</v>
      </c>
      <c r="B35" s="95"/>
      <c r="C35" s="95"/>
      <c r="D35" s="95"/>
      <c r="E35" s="95" t="s">
        <v>11</v>
      </c>
      <c r="F35" s="95"/>
      <c r="G35" s="95"/>
      <c r="H35" s="91" t="s">
        <v>12</v>
      </c>
      <c r="I35" s="34" t="s">
        <v>13</v>
      </c>
      <c r="K35" s="95" t="s">
        <v>345</v>
      </c>
      <c r="L35" s="95"/>
      <c r="M35" s="95"/>
      <c r="N35" s="95"/>
      <c r="O35" s="95" t="s">
        <v>11</v>
      </c>
      <c r="P35" s="95"/>
      <c r="Q35" s="95"/>
      <c r="R35" s="91" t="s">
        <v>12</v>
      </c>
      <c r="S35" s="34" t="s">
        <v>13</v>
      </c>
    </row>
    <row r="36" spans="1:19" ht="15">
      <c r="A36" s="95"/>
      <c r="B36" s="95"/>
      <c r="C36" s="95"/>
      <c r="D36" s="95"/>
      <c r="E36" s="34" t="s">
        <v>14</v>
      </c>
      <c r="F36" s="34" t="s">
        <v>15</v>
      </c>
      <c r="G36" s="34" t="s">
        <v>16</v>
      </c>
      <c r="H36" s="91"/>
      <c r="I36" s="34" t="s">
        <v>17</v>
      </c>
      <c r="K36" s="95"/>
      <c r="L36" s="95"/>
      <c r="M36" s="95"/>
      <c r="N36" s="95"/>
      <c r="O36" s="34" t="s">
        <v>14</v>
      </c>
      <c r="P36" s="34" t="s">
        <v>15</v>
      </c>
      <c r="Q36" s="34" t="s">
        <v>16</v>
      </c>
      <c r="R36" s="91"/>
      <c r="S36" s="34" t="s">
        <v>17</v>
      </c>
    </row>
    <row r="37" spans="1:19" ht="15">
      <c r="A37" s="95"/>
      <c r="B37" s="95"/>
      <c r="C37" s="95"/>
      <c r="D37" s="95"/>
      <c r="E37" s="35">
        <f>E34+E33+E32+E31+E30+0.03+E28+E27+E25+E24+E23+E22+0.6+E21+E20+E19+E18+E16+E14+E13+E12+E11</f>
        <v>56.510000000000005</v>
      </c>
      <c r="F37" s="35">
        <f>F34+F33+F32+F31+F30+2.3+F28+F27+F25+F24+F23+F22+F21+F20+F19+F18+F16+F14+F13+F12+F11</f>
        <v>55.876600000000003</v>
      </c>
      <c r="G37" s="35">
        <f>G34+G33+G32+G31+G30+G28+G27+G25+G24+G23-1.44+G22+G21+G20+G19+G18+G16+G14+G13+G12+G11</f>
        <v>260.61</v>
      </c>
      <c r="H37" s="35">
        <f>H34+H33+H32+H31+9+H30+H28+H27+H25+H24+H23+H22+H21+H20+H19+H18+H16+H14+H13+H12+H11</f>
        <v>1678.5000000000002</v>
      </c>
      <c r="I37" s="35">
        <f>I34+I33+I32+I31+I30+0.88+I28+I27+I25+I24+I23+I22+I21+I20+I19+I18+I16+I14+I13+I12+I11</f>
        <v>35.769999999999996</v>
      </c>
      <c r="K37" s="95"/>
      <c r="L37" s="95"/>
      <c r="M37" s="95"/>
      <c r="N37" s="95"/>
      <c r="O37" s="35">
        <f>O34+O33+O32+O31+O30+O28-0.001+O27+O25+O24+O23+O22+O21+O20+O19+O18+O16+O14+O13+O12+O11</f>
        <v>70.930979999999977</v>
      </c>
      <c r="P37" s="35">
        <f>P34+P33+P32+P31+1.98+P30+P28+P27+P25+P24+P23+P22+P21+P20+P19+P18+P16+P14+P13+P12+P11</f>
        <v>69.417489000000003</v>
      </c>
      <c r="Q37" s="35">
        <f>Q34+Q33+Q32+Q31+Q30+Q28+Q27-0.002+Q25+Q24+Q23+Q22+Q21+Q20+Q19+Q18+Q16+Q14+Q13+Q12+Q11</f>
        <v>359.82370000000003</v>
      </c>
      <c r="R37" s="35">
        <f>R34+R33+R32+R31+R30+15+R28+R27+R25+R24+5.8+R23+R22+R21+R20+R19+R18+R16+R14+R13+R12+R11</f>
        <v>2213.3397799999998</v>
      </c>
      <c r="S37" s="35">
        <f>S34+S33+S32+S31+S30+S28+S27+S25+S24+S23+S22+S21+S20+S19+S18+S16+S14+S13+S12+S11</f>
        <v>40.369999999999997</v>
      </c>
    </row>
  </sheetData>
  <mergeCells count="70">
    <mergeCell ref="A15:I15"/>
    <mergeCell ref="A1:I1"/>
    <mergeCell ref="D5:H5"/>
    <mergeCell ref="A8:A9"/>
    <mergeCell ref="B8:C9"/>
    <mergeCell ref="D8:D9"/>
    <mergeCell ref="E8:G8"/>
    <mergeCell ref="H8:H9"/>
    <mergeCell ref="A10:I10"/>
    <mergeCell ref="B11:C11"/>
    <mergeCell ref="B12:C12"/>
    <mergeCell ref="B13:C13"/>
    <mergeCell ref="B14:C14"/>
    <mergeCell ref="B27:C27"/>
    <mergeCell ref="B16:C16"/>
    <mergeCell ref="A17:I17"/>
    <mergeCell ref="B18:C18"/>
    <mergeCell ref="B19:C19"/>
    <mergeCell ref="B20:C20"/>
    <mergeCell ref="B21:C21"/>
    <mergeCell ref="B22:C22"/>
    <mergeCell ref="B23:C23"/>
    <mergeCell ref="B24:C24"/>
    <mergeCell ref="B25:C25"/>
    <mergeCell ref="A26:I26"/>
    <mergeCell ref="B34:C34"/>
    <mergeCell ref="A35:D37"/>
    <mergeCell ref="E35:G35"/>
    <mergeCell ref="H35:H36"/>
    <mergeCell ref="K1:S1"/>
    <mergeCell ref="N5:R5"/>
    <mergeCell ref="K8:K9"/>
    <mergeCell ref="L8:M9"/>
    <mergeCell ref="N8:N9"/>
    <mergeCell ref="O8:Q8"/>
    <mergeCell ref="B28:C28"/>
    <mergeCell ref="A29:I29"/>
    <mergeCell ref="B30:C30"/>
    <mergeCell ref="B31:C31"/>
    <mergeCell ref="B32:C32"/>
    <mergeCell ref="B33:C33"/>
    <mergeCell ref="L20:M20"/>
    <mergeCell ref="R8:R9"/>
    <mergeCell ref="K10:S10"/>
    <mergeCell ref="L11:M11"/>
    <mergeCell ref="L12:M12"/>
    <mergeCell ref="L13:M13"/>
    <mergeCell ref="L14:M14"/>
    <mergeCell ref="K15:S15"/>
    <mergeCell ref="L16:M16"/>
    <mergeCell ref="K17:S17"/>
    <mergeCell ref="L18:M18"/>
    <mergeCell ref="L19:M19"/>
    <mergeCell ref="L32:M32"/>
    <mergeCell ref="L21:M21"/>
    <mergeCell ref="L22:M22"/>
    <mergeCell ref="L23:M23"/>
    <mergeCell ref="L24:M24"/>
    <mergeCell ref="L25:M25"/>
    <mergeCell ref="K26:S26"/>
    <mergeCell ref="L27:M27"/>
    <mergeCell ref="L28:M28"/>
    <mergeCell ref="K29:S29"/>
    <mergeCell ref="L30:M30"/>
    <mergeCell ref="L31:M31"/>
    <mergeCell ref="L33:M33"/>
    <mergeCell ref="L34:M34"/>
    <mergeCell ref="K35:N37"/>
    <mergeCell ref="O35:Q35"/>
    <mergeCell ref="R35:R36"/>
  </mergeCells>
  <pageMargins left="0.7" right="0.7" top="0.75" bottom="0.75" header="0.3" footer="0.3"/>
  <pageSetup orientation="portrait" paperSize="9" scale="50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3e0047f-6be3-49a5-b210-0ad2069bf551}">
  <dimension ref="A2:S38"/>
  <sheetViews>
    <sheetView workbookViewId="0" topLeftCell="A1">
      <selection pane="topLeft" activeCell="K30" sqref="K30:S30"/>
    </sheetView>
  </sheetViews>
  <sheetFormatPr defaultRowHeight="15"/>
  <cols>
    <col min="17" max="17" width="7" customWidth="1"/>
    <col min="18" max="18" width="7.85714285714286" customWidth="1"/>
    <col min="19" max="19" width="5.71428571428571" customWidth="1"/>
  </cols>
  <sheetData>
    <row r="1" ht="15.75" thickBot="1"/>
    <row r="2" spans="1:19" ht="15">
      <c r="A2" s="155" t="s">
        <v>370</v>
      </c>
      <c r="B2" s="156"/>
      <c r="C2" s="156"/>
      <c r="D2" s="156"/>
      <c r="E2" s="156"/>
      <c r="F2" s="156"/>
      <c r="G2" s="156"/>
      <c r="H2" s="156"/>
      <c r="I2" s="157"/>
      <c r="K2" s="155" t="s">
        <v>371</v>
      </c>
      <c r="L2" s="156"/>
      <c r="M2" s="156"/>
      <c r="N2" s="156"/>
      <c r="O2" s="156"/>
      <c r="P2" s="156"/>
      <c r="Q2" s="156"/>
      <c r="R2" s="156"/>
      <c r="S2" s="157"/>
    </row>
    <row r="3" spans="1:19" ht="15">
      <c r="A3" s="158"/>
      <c r="B3" s="159"/>
      <c r="C3" s="159"/>
      <c r="D3" s="159"/>
      <c r="E3" s="159"/>
      <c r="F3" s="159"/>
      <c r="G3" s="159"/>
      <c r="H3" s="160"/>
      <c r="I3" s="161"/>
      <c r="K3" s="158"/>
      <c r="L3" s="159"/>
      <c r="M3" s="159"/>
      <c r="N3" s="159"/>
      <c r="O3" s="159"/>
      <c r="P3" s="159"/>
      <c r="Q3" s="159"/>
      <c r="R3" s="160"/>
      <c r="S3" s="161"/>
    </row>
    <row r="4" spans="1:19" ht="15">
      <c r="A4" s="158">
        <v>1</v>
      </c>
      <c r="B4" s="162" t="s">
        <v>1</v>
      </c>
      <c r="C4" s="163">
        <v>1</v>
      </c>
      <c r="D4" s="159"/>
      <c r="E4" s="159"/>
      <c r="F4" s="159"/>
      <c r="G4" s="159"/>
      <c r="H4" s="160"/>
      <c r="I4" s="161"/>
      <c r="K4" s="158">
        <v>1</v>
      </c>
      <c r="L4" s="162" t="s">
        <v>1</v>
      </c>
      <c r="M4" s="163">
        <v>1</v>
      </c>
      <c r="N4" s="159"/>
      <c r="O4" s="159"/>
      <c r="P4" s="159"/>
      <c r="Q4" s="159"/>
      <c r="R4" s="160"/>
      <c r="S4" s="161"/>
    </row>
    <row r="5" spans="1:19" ht="15">
      <c r="A5" s="158"/>
      <c r="B5" s="162" t="s">
        <v>2</v>
      </c>
      <c r="C5" s="163">
        <v>1</v>
      </c>
      <c r="D5" s="159"/>
      <c r="E5" s="159"/>
      <c r="F5" s="159"/>
      <c r="G5" s="159"/>
      <c r="H5" s="160"/>
      <c r="I5" s="161"/>
      <c r="K5" s="158"/>
      <c r="L5" s="162" t="s">
        <v>2</v>
      </c>
      <c r="M5" s="163">
        <v>1</v>
      </c>
      <c r="N5" s="159"/>
      <c r="O5" s="159"/>
      <c r="P5" s="159"/>
      <c r="Q5" s="159"/>
      <c r="R5" s="160"/>
      <c r="S5" s="161"/>
    </row>
    <row r="6" spans="1:19" ht="15">
      <c r="A6" s="158"/>
      <c r="B6" s="162" t="s">
        <v>3</v>
      </c>
      <c r="C6" s="164" t="s">
        <v>372</v>
      </c>
      <c r="D6" s="165" t="s">
        <v>373</v>
      </c>
      <c r="E6" s="165"/>
      <c r="F6" s="165"/>
      <c r="G6" s="165"/>
      <c r="H6" s="165"/>
      <c r="I6" s="161"/>
      <c r="K6" s="158"/>
      <c r="L6" s="162" t="s">
        <v>3</v>
      </c>
      <c r="M6" s="164" t="s">
        <v>372</v>
      </c>
      <c r="N6" s="165" t="s">
        <v>373</v>
      </c>
      <c r="O6" s="165"/>
      <c r="P6" s="165"/>
      <c r="Q6" s="165"/>
      <c r="R6" s="165"/>
      <c r="S6" s="161"/>
    </row>
    <row r="7" spans="1:19" ht="15">
      <c r="A7" s="158"/>
      <c r="B7" s="166" t="s">
        <v>6</v>
      </c>
      <c r="C7" s="167" t="s">
        <v>7</v>
      </c>
      <c r="D7" s="159"/>
      <c r="E7" s="159"/>
      <c r="F7" s="159"/>
      <c r="G7" s="159"/>
      <c r="H7" s="160"/>
      <c r="I7" s="161"/>
      <c r="K7" s="158"/>
      <c r="L7" s="166" t="s">
        <v>6</v>
      </c>
      <c r="M7" s="167" t="s">
        <v>291</v>
      </c>
      <c r="N7" s="159"/>
      <c r="O7" s="159"/>
      <c r="P7" s="159"/>
      <c r="Q7" s="159"/>
      <c r="R7" s="160"/>
      <c r="S7" s="161"/>
    </row>
    <row r="8" spans="1:19" ht="15">
      <c r="A8" s="158"/>
      <c r="B8" s="159"/>
      <c r="C8" s="159"/>
      <c r="D8" s="159"/>
      <c r="E8" s="159"/>
      <c r="F8" s="159"/>
      <c r="G8" s="159"/>
      <c r="H8" s="160"/>
      <c r="I8" s="161"/>
      <c r="K8" s="158"/>
      <c r="L8" s="159"/>
      <c r="M8" s="159"/>
      <c r="N8" s="159"/>
      <c r="O8" s="159"/>
      <c r="P8" s="159"/>
      <c r="Q8" s="159"/>
      <c r="R8" s="160"/>
      <c r="S8" s="161"/>
    </row>
    <row r="9" spans="1:19" ht="25.5">
      <c r="A9" s="168" t="s">
        <v>8</v>
      </c>
      <c r="B9" s="169" t="s">
        <v>9</v>
      </c>
      <c r="C9" s="169"/>
      <c r="D9" s="169" t="s">
        <v>10</v>
      </c>
      <c r="E9" s="169" t="s">
        <v>11</v>
      </c>
      <c r="F9" s="169"/>
      <c r="G9" s="169"/>
      <c r="H9" s="170" t="s">
        <v>12</v>
      </c>
      <c r="I9" s="171" t="s">
        <v>13</v>
      </c>
      <c r="K9" s="168" t="s">
        <v>8</v>
      </c>
      <c r="L9" s="169" t="s">
        <v>9</v>
      </c>
      <c r="M9" s="169"/>
      <c r="N9" s="169" t="s">
        <v>10</v>
      </c>
      <c r="O9" s="169" t="s">
        <v>11</v>
      </c>
      <c r="P9" s="169"/>
      <c r="Q9" s="169"/>
      <c r="R9" s="170" t="s">
        <v>12</v>
      </c>
      <c r="S9" s="172" t="s">
        <v>13</v>
      </c>
    </row>
    <row r="10" spans="1:19" ht="15">
      <c r="A10" s="168"/>
      <c r="B10" s="169"/>
      <c r="C10" s="169"/>
      <c r="D10" s="169"/>
      <c r="E10" s="169" t="s">
        <v>14</v>
      </c>
      <c r="F10" s="169" t="s">
        <v>15</v>
      </c>
      <c r="G10" s="169" t="s">
        <v>16</v>
      </c>
      <c r="H10" s="170"/>
      <c r="I10" s="172" t="s">
        <v>17</v>
      </c>
      <c r="K10" s="168"/>
      <c r="L10" s="169"/>
      <c r="M10" s="169"/>
      <c r="N10" s="169"/>
      <c r="O10" s="169" t="s">
        <v>14</v>
      </c>
      <c r="P10" s="169" t="s">
        <v>15</v>
      </c>
      <c r="Q10" s="169" t="s">
        <v>16</v>
      </c>
      <c r="R10" s="170"/>
      <c r="S10" s="172" t="s">
        <v>17</v>
      </c>
    </row>
    <row r="11" spans="1:19" ht="15">
      <c r="A11" s="173" t="s">
        <v>18</v>
      </c>
      <c r="B11" s="174"/>
      <c r="C11" s="174"/>
      <c r="D11" s="174"/>
      <c r="E11" s="174"/>
      <c r="F11" s="174"/>
      <c r="G11" s="174"/>
      <c r="H11" s="174"/>
      <c r="I11" s="175"/>
      <c r="K11" s="173" t="s">
        <v>18</v>
      </c>
      <c r="L11" s="174"/>
      <c r="M11" s="174"/>
      <c r="N11" s="174"/>
      <c r="O11" s="174"/>
      <c r="P11" s="174"/>
      <c r="Q11" s="174"/>
      <c r="R11" s="174"/>
      <c r="S11" s="175"/>
    </row>
    <row r="12" spans="1:19" ht="29.25" customHeight="1">
      <c r="A12" s="176" t="s">
        <v>48</v>
      </c>
      <c r="B12" s="177" t="s">
        <v>374</v>
      </c>
      <c r="C12" s="177"/>
      <c r="D12" s="178">
        <v>150</v>
      </c>
      <c r="E12" s="179">
        <v>2.80</v>
      </c>
      <c r="F12" s="179">
        <v>7.80</v>
      </c>
      <c r="G12" s="179">
        <v>18.60</v>
      </c>
      <c r="H12" s="180">
        <v>170.20</v>
      </c>
      <c r="I12" s="181">
        <v>1.60</v>
      </c>
      <c r="K12" s="176" t="s">
        <v>48</v>
      </c>
      <c r="L12" s="177" t="s">
        <v>374</v>
      </c>
      <c r="M12" s="177"/>
      <c r="N12" s="178">
        <v>200</v>
      </c>
      <c r="O12" s="179">
        <v>3.70</v>
      </c>
      <c r="P12" s="179">
        <v>10.54</v>
      </c>
      <c r="Q12" s="179">
        <v>24</v>
      </c>
      <c r="R12" s="180">
        <v>227</v>
      </c>
      <c r="S12" s="182">
        <v>1.92</v>
      </c>
    </row>
    <row r="13" spans="1:19" ht="18" customHeight="1">
      <c r="A13" s="176">
        <v>7</v>
      </c>
      <c r="B13" s="177" t="s">
        <v>50</v>
      </c>
      <c r="C13" s="177"/>
      <c r="D13" s="178">
        <v>15</v>
      </c>
      <c r="E13" s="179">
        <v>3.80</v>
      </c>
      <c r="F13" s="179">
        <v>3.90</v>
      </c>
      <c r="G13" s="183">
        <v>4.80</v>
      </c>
      <c r="H13" s="180">
        <v>60</v>
      </c>
      <c r="I13" s="181">
        <v>0.10</v>
      </c>
      <c r="K13" s="176">
        <v>7</v>
      </c>
      <c r="L13" s="177" t="s">
        <v>50</v>
      </c>
      <c r="M13" s="177"/>
      <c r="N13" s="178">
        <v>15</v>
      </c>
      <c r="O13" s="179">
        <v>3.80</v>
      </c>
      <c r="P13" s="179">
        <v>3.94</v>
      </c>
      <c r="Q13" s="183">
        <v>4.80</v>
      </c>
      <c r="R13" s="180">
        <v>60</v>
      </c>
      <c r="S13" s="181">
        <v>0.10</v>
      </c>
    </row>
    <row r="14" spans="1:19" ht="15" customHeight="1">
      <c r="A14" s="184">
        <v>6</v>
      </c>
      <c r="B14" s="185" t="s">
        <v>107</v>
      </c>
      <c r="C14" s="185"/>
      <c r="D14" s="186">
        <v>5</v>
      </c>
      <c r="E14" s="187">
        <v>0.05</v>
      </c>
      <c r="F14" s="187">
        <v>3.93</v>
      </c>
      <c r="G14" s="187">
        <v>0.05</v>
      </c>
      <c r="H14" s="187">
        <v>35.43</v>
      </c>
      <c r="I14" s="188"/>
      <c r="K14" s="184">
        <v>6</v>
      </c>
      <c r="L14" s="185" t="s">
        <v>107</v>
      </c>
      <c r="M14" s="185"/>
      <c r="N14" s="186">
        <v>7</v>
      </c>
      <c r="O14" s="189">
        <v>0.070000000000000007</v>
      </c>
      <c r="P14" s="189">
        <v>5.50</v>
      </c>
      <c r="Q14" s="189">
        <v>0.070000000000000007</v>
      </c>
      <c r="R14" s="187">
        <v>49.63</v>
      </c>
      <c r="S14" s="190"/>
    </row>
    <row r="15" spans="1:19" ht="29.25" customHeight="1">
      <c r="A15" s="176"/>
      <c r="B15" s="177" t="s">
        <v>22</v>
      </c>
      <c r="C15" s="177"/>
      <c r="D15" s="178">
        <v>20</v>
      </c>
      <c r="E15" s="179">
        <v>1.51</v>
      </c>
      <c r="F15" s="180">
        <v>0.54220000000000002</v>
      </c>
      <c r="G15" s="179">
        <v>9.7200000000000006</v>
      </c>
      <c r="H15" s="180">
        <v>48.64</v>
      </c>
      <c r="I15" s="191"/>
      <c r="K15" s="176"/>
      <c r="L15" s="177" t="s">
        <v>22</v>
      </c>
      <c r="M15" s="177"/>
      <c r="N15" s="178">
        <v>30</v>
      </c>
      <c r="O15" s="179">
        <v>2.90</v>
      </c>
      <c r="P15" s="180">
        <v>1.01</v>
      </c>
      <c r="Q15" s="180">
        <v>15.60</v>
      </c>
      <c r="R15" s="180">
        <v>79.099999999999994</v>
      </c>
      <c r="S15" s="182"/>
    </row>
    <row r="16" spans="1:19" ht="26.25" customHeight="1">
      <c r="A16" s="176">
        <v>395</v>
      </c>
      <c r="B16" s="177" t="s">
        <v>21</v>
      </c>
      <c r="C16" s="177"/>
      <c r="D16" s="178">
        <v>150</v>
      </c>
      <c r="E16" s="179">
        <v>2.2000000000000002</v>
      </c>
      <c r="F16" s="179">
        <v>2.40</v>
      </c>
      <c r="G16" s="178">
        <v>14</v>
      </c>
      <c r="H16" s="180">
        <v>87.50</v>
      </c>
      <c r="I16" s="181">
        <v>1.40</v>
      </c>
      <c r="K16" s="176">
        <v>395</v>
      </c>
      <c r="L16" s="177" t="s">
        <v>277</v>
      </c>
      <c r="M16" s="177"/>
      <c r="N16" s="178">
        <v>180</v>
      </c>
      <c r="O16" s="179">
        <v>2.60</v>
      </c>
      <c r="P16" s="179">
        <v>2.94</v>
      </c>
      <c r="Q16" s="179">
        <v>17</v>
      </c>
      <c r="R16" s="179">
        <v>107.50</v>
      </c>
      <c r="S16" s="182">
        <v>1.70</v>
      </c>
    </row>
    <row r="17" spans="1:19" ht="15">
      <c r="A17" s="176"/>
      <c r="B17" s="177" t="s">
        <v>142</v>
      </c>
      <c r="C17" s="177"/>
      <c r="D17" s="178">
        <v>100</v>
      </c>
      <c r="E17" s="179">
        <v>1</v>
      </c>
      <c r="F17" s="179">
        <v>0.30</v>
      </c>
      <c r="G17" s="179">
        <v>8.90</v>
      </c>
      <c r="H17" s="180">
        <v>44</v>
      </c>
      <c r="I17" s="181">
        <v>5.40</v>
      </c>
      <c r="K17" s="176"/>
      <c r="L17" s="177" t="s">
        <v>142</v>
      </c>
      <c r="M17" s="177"/>
      <c r="N17" s="178">
        <v>100</v>
      </c>
      <c r="O17" s="179">
        <v>1</v>
      </c>
      <c r="P17" s="179">
        <v>0.34</v>
      </c>
      <c r="Q17" s="179">
        <v>8.90</v>
      </c>
      <c r="R17" s="180">
        <v>44</v>
      </c>
      <c r="S17" s="181">
        <v>5.40</v>
      </c>
    </row>
    <row r="18" spans="1:19" ht="15">
      <c r="A18" s="173" t="s">
        <v>24</v>
      </c>
      <c r="B18" s="174"/>
      <c r="C18" s="174"/>
      <c r="D18" s="174"/>
      <c r="E18" s="174"/>
      <c r="F18" s="174"/>
      <c r="G18" s="174"/>
      <c r="H18" s="174"/>
      <c r="I18" s="175"/>
      <c r="K18" s="173" t="s">
        <v>24</v>
      </c>
      <c r="L18" s="174"/>
      <c r="M18" s="174"/>
      <c r="N18" s="174"/>
      <c r="O18" s="174"/>
      <c r="P18" s="174"/>
      <c r="Q18" s="174"/>
      <c r="R18" s="174"/>
      <c r="S18" s="175"/>
    </row>
    <row r="19" spans="1:19" ht="15">
      <c r="A19" s="192" t="s">
        <v>25</v>
      </c>
      <c r="B19" s="177" t="s">
        <v>375</v>
      </c>
      <c r="C19" s="177"/>
      <c r="D19" s="178">
        <v>100</v>
      </c>
      <c r="E19" s="179">
        <v>0.40</v>
      </c>
      <c r="F19" s="179">
        <v>0</v>
      </c>
      <c r="G19" s="179">
        <v>13.30</v>
      </c>
      <c r="H19" s="180">
        <v>56</v>
      </c>
      <c r="I19" s="193">
        <v>2.50</v>
      </c>
      <c r="K19" s="192" t="s">
        <v>25</v>
      </c>
      <c r="L19" s="177" t="s">
        <v>375</v>
      </c>
      <c r="M19" s="177"/>
      <c r="N19" s="178">
        <v>100</v>
      </c>
      <c r="O19" s="179">
        <v>0.40</v>
      </c>
      <c r="P19" s="179">
        <v>0</v>
      </c>
      <c r="Q19" s="179">
        <v>13.30</v>
      </c>
      <c r="R19" s="180">
        <v>56</v>
      </c>
      <c r="S19" s="193">
        <v>2.50</v>
      </c>
    </row>
    <row r="20" spans="1:19" ht="15">
      <c r="A20" s="194" t="s">
        <v>27</v>
      </c>
      <c r="B20" s="195"/>
      <c r="C20" s="195"/>
      <c r="D20" s="195"/>
      <c r="E20" s="195"/>
      <c r="F20" s="195"/>
      <c r="G20" s="195"/>
      <c r="H20" s="195"/>
      <c r="I20" s="196"/>
      <c r="K20" s="194" t="s">
        <v>27</v>
      </c>
      <c r="L20" s="195"/>
      <c r="M20" s="195"/>
      <c r="N20" s="195"/>
      <c r="O20" s="195"/>
      <c r="P20" s="195"/>
      <c r="Q20" s="195"/>
      <c r="R20" s="195"/>
      <c r="S20" s="196"/>
    </row>
    <row r="21" spans="1:19" ht="28.5" customHeight="1">
      <c r="A21" s="197" t="s">
        <v>109</v>
      </c>
      <c r="B21" s="198" t="s">
        <v>169</v>
      </c>
      <c r="C21" s="198"/>
      <c r="D21" s="199">
        <v>40</v>
      </c>
      <c r="E21" s="200">
        <v>0.10</v>
      </c>
      <c r="F21" s="200">
        <v>3.80</v>
      </c>
      <c r="G21" s="200">
        <v>0.40</v>
      </c>
      <c r="H21" s="201">
        <v>27.10</v>
      </c>
      <c r="I21" s="202">
        <v>1.60</v>
      </c>
      <c r="K21" s="197" t="s">
        <v>109</v>
      </c>
      <c r="L21" s="198" t="s">
        <v>169</v>
      </c>
      <c r="M21" s="198"/>
      <c r="N21" s="199">
        <v>60</v>
      </c>
      <c r="O21" s="200">
        <v>0.20</v>
      </c>
      <c r="P21" s="200">
        <v>5.24</v>
      </c>
      <c r="Q21" s="200">
        <v>1.1000000000000001</v>
      </c>
      <c r="R21" s="201">
        <v>45.57</v>
      </c>
      <c r="S21" s="203">
        <v>2</v>
      </c>
    </row>
    <row r="22" spans="1:19" ht="18.75" customHeight="1">
      <c r="A22" s="176" t="s">
        <v>126</v>
      </c>
      <c r="B22" s="177" t="s">
        <v>376</v>
      </c>
      <c r="C22" s="204"/>
      <c r="D22" s="178">
        <v>165</v>
      </c>
      <c r="E22" s="205">
        <v>2.84</v>
      </c>
      <c r="F22" s="179">
        <v>3.10</v>
      </c>
      <c r="G22" s="179">
        <v>10.90</v>
      </c>
      <c r="H22" s="180">
        <v>80.22</v>
      </c>
      <c r="I22" s="181">
        <v>4.50</v>
      </c>
      <c r="K22" s="206" t="s">
        <v>126</v>
      </c>
      <c r="L22" s="198" t="s">
        <v>376</v>
      </c>
      <c r="M22" s="198"/>
      <c r="N22" s="199">
        <v>200</v>
      </c>
      <c r="O22" s="200">
        <v>4.20</v>
      </c>
      <c r="P22" s="200">
        <v>3.74</v>
      </c>
      <c r="Q22" s="200">
        <v>14.10</v>
      </c>
      <c r="R22" s="201">
        <v>102.50</v>
      </c>
      <c r="S22" s="203">
        <v>5.50</v>
      </c>
    </row>
    <row r="23" spans="1:19" ht="24.75" customHeight="1">
      <c r="A23" s="176">
        <v>294</v>
      </c>
      <c r="B23" s="177" t="s">
        <v>377</v>
      </c>
      <c r="C23" s="177"/>
      <c r="D23" s="178">
        <v>125</v>
      </c>
      <c r="E23" s="179">
        <v>4.0999999999999996</v>
      </c>
      <c r="F23" s="179">
        <v>5.20</v>
      </c>
      <c r="G23" s="179">
        <v>27</v>
      </c>
      <c r="H23" s="180">
        <v>163</v>
      </c>
      <c r="I23" s="181">
        <v>1.50</v>
      </c>
      <c r="K23" s="176">
        <v>294</v>
      </c>
      <c r="L23" s="177" t="s">
        <v>377</v>
      </c>
      <c r="M23" s="177"/>
      <c r="N23" s="178">
        <v>160</v>
      </c>
      <c r="O23" s="179">
        <v>9.1999999999999993</v>
      </c>
      <c r="P23" s="179">
        <v>8.74</v>
      </c>
      <c r="Q23" s="179">
        <v>34.50</v>
      </c>
      <c r="R23" s="180">
        <v>261.12</v>
      </c>
      <c r="S23" s="182">
        <v>2</v>
      </c>
    </row>
    <row r="24" spans="1:19" ht="15.75" customHeight="1">
      <c r="A24" s="176"/>
      <c r="B24" s="177" t="s">
        <v>53</v>
      </c>
      <c r="C24" s="177"/>
      <c r="D24" s="178">
        <v>20</v>
      </c>
      <c r="E24" s="179">
        <v>1.51</v>
      </c>
      <c r="F24" s="180">
        <v>0.54220000000000002</v>
      </c>
      <c r="G24" s="179">
        <v>9.7200000000000006</v>
      </c>
      <c r="H24" s="180">
        <v>48.64</v>
      </c>
      <c r="I24" s="191"/>
      <c r="K24" s="176">
        <v>376</v>
      </c>
      <c r="L24" s="177" t="s">
        <v>378</v>
      </c>
      <c r="M24" s="177"/>
      <c r="N24" s="178">
        <v>180</v>
      </c>
      <c r="O24" s="180">
        <v>0.96</v>
      </c>
      <c r="P24" s="180">
        <v>0.12</v>
      </c>
      <c r="Q24" s="180">
        <v>17.28</v>
      </c>
      <c r="R24" s="180">
        <v>75.239999999999995</v>
      </c>
      <c r="S24" s="182">
        <v>10.80</v>
      </c>
    </row>
    <row r="25" spans="1:19" ht="19.5" customHeight="1">
      <c r="A25" s="176"/>
      <c r="B25" s="177" t="s">
        <v>379</v>
      </c>
      <c r="C25" s="177"/>
      <c r="D25" s="178">
        <v>20</v>
      </c>
      <c r="E25" s="179">
        <v>1</v>
      </c>
      <c r="F25" s="180">
        <v>0.36</v>
      </c>
      <c r="G25" s="179">
        <v>9.90</v>
      </c>
      <c r="H25" s="180">
        <v>45.60</v>
      </c>
      <c r="I25" s="191"/>
      <c r="K25" s="176"/>
      <c r="L25" s="177" t="s">
        <v>22</v>
      </c>
      <c r="M25" s="177"/>
      <c r="N25" s="178">
        <v>30</v>
      </c>
      <c r="O25" s="179">
        <v>2.90</v>
      </c>
      <c r="P25" s="180">
        <v>1.01</v>
      </c>
      <c r="Q25" s="180">
        <v>15.60</v>
      </c>
      <c r="R25" s="180">
        <v>79.099999999999994</v>
      </c>
      <c r="S25" s="182"/>
    </row>
    <row r="26" spans="1:19" ht="27" customHeight="1">
      <c r="A26" s="207">
        <v>376</v>
      </c>
      <c r="B26" s="198" t="s">
        <v>378</v>
      </c>
      <c r="C26" s="198"/>
      <c r="D26" s="199">
        <v>150</v>
      </c>
      <c r="E26" s="200">
        <v>0.80</v>
      </c>
      <c r="F26" s="200">
        <v>0.10</v>
      </c>
      <c r="G26" s="200">
        <v>14.40</v>
      </c>
      <c r="H26" s="201">
        <v>62.70</v>
      </c>
      <c r="I26" s="202">
        <v>9</v>
      </c>
      <c r="K26" s="176"/>
      <c r="L26" s="177" t="s">
        <v>379</v>
      </c>
      <c r="M26" s="177"/>
      <c r="N26" s="178">
        <v>25</v>
      </c>
      <c r="O26" s="180">
        <v>1.47</v>
      </c>
      <c r="P26" s="180">
        <v>0.45</v>
      </c>
      <c r="Q26" s="180">
        <v>13.11</v>
      </c>
      <c r="R26" s="180">
        <v>59.634889999999999</v>
      </c>
      <c r="S26" s="182"/>
    </row>
    <row r="27" spans="1:19" ht="15">
      <c r="A27" s="173" t="s">
        <v>35</v>
      </c>
      <c r="B27" s="174"/>
      <c r="C27" s="174"/>
      <c r="D27" s="174"/>
      <c r="E27" s="174"/>
      <c r="F27" s="174"/>
      <c r="G27" s="174"/>
      <c r="H27" s="174"/>
      <c r="I27" s="175"/>
      <c r="K27" s="173" t="s">
        <v>35</v>
      </c>
      <c r="L27" s="174"/>
      <c r="M27" s="174"/>
      <c r="N27" s="174"/>
      <c r="O27" s="174"/>
      <c r="P27" s="174"/>
      <c r="Q27" s="174"/>
      <c r="R27" s="174"/>
      <c r="S27" s="175"/>
    </row>
    <row r="28" spans="1:19" ht="15">
      <c r="A28" s="208" t="s">
        <v>36</v>
      </c>
      <c r="B28" s="177" t="s">
        <v>380</v>
      </c>
      <c r="C28" s="177"/>
      <c r="D28" s="178">
        <v>50</v>
      </c>
      <c r="E28" s="179">
        <v>3.94</v>
      </c>
      <c r="F28" s="179">
        <v>4.30</v>
      </c>
      <c r="G28" s="179">
        <v>29.10</v>
      </c>
      <c r="H28" s="180">
        <v>171.45</v>
      </c>
      <c r="I28" s="181">
        <v>2.10</v>
      </c>
      <c r="K28" s="208" t="s">
        <v>36</v>
      </c>
      <c r="L28" s="177" t="s">
        <v>37</v>
      </c>
      <c r="M28" s="177"/>
      <c r="N28" s="178">
        <v>70</v>
      </c>
      <c r="O28" s="179">
        <v>5</v>
      </c>
      <c r="P28" s="180">
        <v>6.02</v>
      </c>
      <c r="Q28" s="179">
        <v>40.700000000000003</v>
      </c>
      <c r="R28" s="180">
        <v>242</v>
      </c>
      <c r="S28" s="182">
        <v>0</v>
      </c>
    </row>
    <row r="29" spans="1:19" ht="29.25" customHeight="1">
      <c r="A29" s="176">
        <v>401</v>
      </c>
      <c r="B29" s="185" t="s">
        <v>174</v>
      </c>
      <c r="C29" s="185"/>
      <c r="D29" s="186">
        <v>180</v>
      </c>
      <c r="E29" s="189">
        <v>5.60</v>
      </c>
      <c r="F29" s="189">
        <v>5.20</v>
      </c>
      <c r="G29" s="189">
        <v>8.50</v>
      </c>
      <c r="H29" s="187">
        <v>109</v>
      </c>
      <c r="I29" s="209">
        <v>2.2000000000000002</v>
      </c>
      <c r="K29" s="176"/>
      <c r="L29" s="185" t="s">
        <v>381</v>
      </c>
      <c r="M29" s="185"/>
      <c r="N29" s="186">
        <v>200</v>
      </c>
      <c r="O29" s="189">
        <v>6.22</v>
      </c>
      <c r="P29" s="189">
        <v>5.78</v>
      </c>
      <c r="Q29" s="189">
        <v>9.44</v>
      </c>
      <c r="R29" s="187">
        <v>121.11</v>
      </c>
      <c r="S29" s="188">
        <v>2.44</v>
      </c>
    </row>
    <row r="30" spans="1:19" ht="15">
      <c r="A30" s="173" t="s">
        <v>39</v>
      </c>
      <c r="B30" s="174"/>
      <c r="C30" s="174"/>
      <c r="D30" s="174"/>
      <c r="E30" s="174"/>
      <c r="F30" s="174"/>
      <c r="G30" s="174"/>
      <c r="H30" s="174"/>
      <c r="I30" s="175"/>
      <c r="K30" s="173" t="s">
        <v>39</v>
      </c>
      <c r="L30" s="174"/>
      <c r="M30" s="174"/>
      <c r="N30" s="174"/>
      <c r="O30" s="174"/>
      <c r="P30" s="174"/>
      <c r="Q30" s="174"/>
      <c r="R30" s="174"/>
      <c r="S30" s="175"/>
    </row>
    <row r="31" spans="1:19" ht="45" customHeight="1">
      <c r="A31" s="207">
        <v>13</v>
      </c>
      <c r="B31" s="198" t="s">
        <v>62</v>
      </c>
      <c r="C31" s="198"/>
      <c r="D31" s="199">
        <v>40</v>
      </c>
      <c r="E31" s="200">
        <v>0.20</v>
      </c>
      <c r="F31" s="200">
        <v>2.90</v>
      </c>
      <c r="G31" s="200">
        <v>1</v>
      </c>
      <c r="H31" s="201">
        <v>30.60</v>
      </c>
      <c r="I31" s="202">
        <v>4.30</v>
      </c>
      <c r="K31" s="207">
        <v>13</v>
      </c>
      <c r="L31" s="198" t="s">
        <v>62</v>
      </c>
      <c r="M31" s="198"/>
      <c r="N31" s="199">
        <v>60</v>
      </c>
      <c r="O31" s="200">
        <v>0.30</v>
      </c>
      <c r="P31" s="200">
        <v>4.4400000000000004</v>
      </c>
      <c r="Q31" s="200">
        <v>1.60</v>
      </c>
      <c r="R31" s="201">
        <v>45.97</v>
      </c>
      <c r="S31" s="202">
        <v>5.0999999999999996</v>
      </c>
    </row>
    <row r="32" spans="1:19" ht="36" customHeight="1">
      <c r="A32" s="207" t="s">
        <v>175</v>
      </c>
      <c r="B32" s="198" t="s">
        <v>382</v>
      </c>
      <c r="C32" s="198"/>
      <c r="D32" s="199">
        <v>160</v>
      </c>
      <c r="E32" s="200">
        <v>12</v>
      </c>
      <c r="F32" s="200">
        <v>10.30</v>
      </c>
      <c r="G32" s="200">
        <v>16.64</v>
      </c>
      <c r="H32" s="201">
        <v>242.07</v>
      </c>
      <c r="I32" s="203">
        <v>6.30</v>
      </c>
      <c r="K32" s="208" t="s">
        <v>175</v>
      </c>
      <c r="L32" s="177" t="s">
        <v>382</v>
      </c>
      <c r="M32" s="177"/>
      <c r="N32" s="178">
        <v>180</v>
      </c>
      <c r="O32" s="179">
        <v>13.80</v>
      </c>
      <c r="P32" s="179">
        <v>11.74</v>
      </c>
      <c r="Q32" s="179">
        <v>18.53</v>
      </c>
      <c r="R32" s="180">
        <v>272.33</v>
      </c>
      <c r="S32" s="182">
        <v>7.09</v>
      </c>
    </row>
    <row r="33" spans="1:19" ht="18.75" customHeight="1">
      <c r="A33" s="176"/>
      <c r="B33" s="177" t="s">
        <v>22</v>
      </c>
      <c r="C33" s="177"/>
      <c r="D33" s="178">
        <v>20</v>
      </c>
      <c r="E33" s="179">
        <v>1.51</v>
      </c>
      <c r="F33" s="180">
        <v>0.54220000000000002</v>
      </c>
      <c r="G33" s="179">
        <v>9.7200000000000006</v>
      </c>
      <c r="H33" s="180">
        <v>48.64</v>
      </c>
      <c r="I33" s="191"/>
      <c r="K33" s="176"/>
      <c r="L33" s="177" t="s">
        <v>379</v>
      </c>
      <c r="M33" s="177"/>
      <c r="N33" s="178">
        <v>25</v>
      </c>
      <c r="O33" s="180">
        <v>1.47</v>
      </c>
      <c r="P33" s="180">
        <v>0.45</v>
      </c>
      <c r="Q33" s="180">
        <v>13.11</v>
      </c>
      <c r="R33" s="180">
        <v>59.634889999999999</v>
      </c>
      <c r="S33" s="182"/>
    </row>
    <row r="34" spans="1:19" ht="19.5" customHeight="1">
      <c r="A34" s="176"/>
      <c r="B34" s="177" t="s">
        <v>379</v>
      </c>
      <c r="C34" s="177"/>
      <c r="D34" s="178">
        <v>20</v>
      </c>
      <c r="E34" s="179">
        <v>1</v>
      </c>
      <c r="F34" s="180">
        <v>0.36</v>
      </c>
      <c r="G34" s="179">
        <v>9.90</v>
      </c>
      <c r="H34" s="180">
        <v>45.60</v>
      </c>
      <c r="I34" s="191"/>
      <c r="K34" s="176"/>
      <c r="L34" s="177" t="s">
        <v>22</v>
      </c>
      <c r="M34" s="177"/>
      <c r="N34" s="178">
        <v>20</v>
      </c>
      <c r="O34" s="179">
        <v>1.50</v>
      </c>
      <c r="P34" s="180">
        <v>0.54220000000000002</v>
      </c>
      <c r="Q34" s="179">
        <v>9.7200000000000006</v>
      </c>
      <c r="R34" s="180">
        <v>48.64</v>
      </c>
      <c r="S34" s="191"/>
    </row>
    <row r="35" spans="1:19" ht="18" customHeight="1" thickBot="1">
      <c r="A35" s="176">
        <v>393</v>
      </c>
      <c r="B35" s="177" t="s">
        <v>43</v>
      </c>
      <c r="C35" s="177"/>
      <c r="D35" s="210" t="s">
        <v>44</v>
      </c>
      <c r="E35" s="180">
        <v>0.11</v>
      </c>
      <c r="F35" s="183"/>
      <c r="G35" s="179">
        <v>8.1999999999999993</v>
      </c>
      <c r="H35" s="180">
        <v>34.60</v>
      </c>
      <c r="I35" s="181">
        <v>2.2000000000000002</v>
      </c>
      <c r="K35" s="176">
        <v>393</v>
      </c>
      <c r="L35" s="177" t="s">
        <v>43</v>
      </c>
      <c r="M35" s="177"/>
      <c r="N35" s="210" t="s">
        <v>283</v>
      </c>
      <c r="O35" s="180">
        <v>0.15</v>
      </c>
      <c r="P35" s="180">
        <v>0</v>
      </c>
      <c r="Q35" s="180">
        <v>9.50</v>
      </c>
      <c r="R35" s="180">
        <v>40.10</v>
      </c>
      <c r="S35" s="182">
        <v>2.50</v>
      </c>
    </row>
    <row r="36" spans="1:19" ht="24">
      <c r="A36" s="211" t="s">
        <v>383</v>
      </c>
      <c r="B36" s="212"/>
      <c r="C36" s="212"/>
      <c r="D36" s="212"/>
      <c r="E36" s="212" t="s">
        <v>11</v>
      </c>
      <c r="F36" s="212"/>
      <c r="G36" s="212"/>
      <c r="H36" s="213" t="s">
        <v>12</v>
      </c>
      <c r="I36" s="214" t="s">
        <v>13</v>
      </c>
      <c r="K36" s="211" t="s">
        <v>384</v>
      </c>
      <c r="L36" s="212"/>
      <c r="M36" s="212"/>
      <c r="N36" s="212"/>
      <c r="O36" s="212" t="s">
        <v>11</v>
      </c>
      <c r="P36" s="212"/>
      <c r="Q36" s="212"/>
      <c r="R36" s="213" t="s">
        <v>12</v>
      </c>
      <c r="S36" s="214" t="s">
        <v>13</v>
      </c>
    </row>
    <row r="37" spans="1:19" ht="15">
      <c r="A37" s="215"/>
      <c r="B37" s="216"/>
      <c r="C37" s="216"/>
      <c r="D37" s="216"/>
      <c r="E37" s="216" t="s">
        <v>14</v>
      </c>
      <c r="F37" s="216" t="s">
        <v>15</v>
      </c>
      <c r="G37" s="216" t="s">
        <v>16</v>
      </c>
      <c r="H37" s="217"/>
      <c r="I37" s="218" t="s">
        <v>17</v>
      </c>
      <c r="K37" s="215"/>
      <c r="L37" s="216"/>
      <c r="M37" s="216"/>
      <c r="N37" s="216"/>
      <c r="O37" s="216" t="s">
        <v>14</v>
      </c>
      <c r="P37" s="216" t="s">
        <v>15</v>
      </c>
      <c r="Q37" s="216" t="s">
        <v>16</v>
      </c>
      <c r="R37" s="217"/>
      <c r="S37" s="218" t="s">
        <v>17</v>
      </c>
    </row>
    <row r="38" spans="1:19" ht="15.75" thickBot="1">
      <c r="A38" s="219"/>
      <c r="B38" s="220"/>
      <c r="C38" s="220"/>
      <c r="D38" s="220"/>
      <c r="E38" s="221">
        <f>E35+E34+E33+E32+E31+E29+E28+E26+E25+E24+E23+E22+E21+E19+E17+E16+E15+E14+E13+E12</f>
        <v>46.469999999999992</v>
      </c>
      <c r="F38" s="221">
        <f>F35+F34+F33+F32+F31+F29+F28+F26+F25+F24+F23+F22+F21+F19+F17+F16+F15+F14+F13+F12</f>
        <v>55.576599999999992</v>
      </c>
      <c r="G38" s="221">
        <f>G35+G34+G33+G32+G31+G29+G28+G26+G25+G24+G23+G22+G21+G19+G17+G16+G15+G14+G13+G12</f>
        <v>224.75000000000006</v>
      </c>
      <c r="H38" s="221">
        <f>H35+H34+H33+H32+H31+H29+H28+H26+H25+H24+H23+H22+H21+H19+H17+H16+H15+H14+H13+H12</f>
        <v>1610.9900000000002</v>
      </c>
      <c r="I38" s="222">
        <f>I35+I34+I33+I32+I31+I29+I28+I26+I25+I24+I23+I22+I21+I19+I17+I16+I15+I14+I13+I12</f>
        <v>44.70</v>
      </c>
      <c r="K38" s="219"/>
      <c r="L38" s="220"/>
      <c r="M38" s="220"/>
      <c r="N38" s="220"/>
      <c r="O38" s="221">
        <f>O35+O34+O33+O32+O31+O29+O28+O26+O25+O24+O23+O22+O21+O19+O17+O16+O15+O14+O13+O12</f>
        <v>61.84</v>
      </c>
      <c r="P38" s="221">
        <f>P35+P34+P33+P32+P31+P29+P28+P26+P25+P24+P23+P22+P21+P19+P17+P16+P15+P14+P13+P12</f>
        <v>72.542200000000008</v>
      </c>
      <c r="Q38" s="221">
        <f>Q35+Q34+Q33+Q32+Q31+Q29+Q28+Q26+Q25+Q24+Q23+Q22+Q21+Q19+Q17+Q16+Q15+Q14+Q13+Q12</f>
        <v>281.95999999999998</v>
      </c>
      <c r="R38" s="221">
        <f>R35+R34+R33+R32+R31+R29+R28+R26+R25+R24+R23+R22+R21+R19+R17+R16+R15+R14+R13+R12</f>
        <v>2076.1797800000004</v>
      </c>
      <c r="S38" s="222">
        <f>S35+S34+S33+S32+S31+S29+S28+S26+S25+S24+S23+S22+S21+S19+S17+S16+S15+S14+S13+S12</f>
        <v>49.05</v>
      </c>
    </row>
  </sheetData>
  <mergeCells count="70">
    <mergeCell ref="L34:M34"/>
    <mergeCell ref="L35:M35"/>
    <mergeCell ref="K36:N38"/>
    <mergeCell ref="O36:Q36"/>
    <mergeCell ref="R36:R37"/>
    <mergeCell ref="L33:M33"/>
    <mergeCell ref="L22:M22"/>
    <mergeCell ref="L23:M23"/>
    <mergeCell ref="L24:M24"/>
    <mergeCell ref="L25:M25"/>
    <mergeCell ref="L26:M26"/>
    <mergeCell ref="K27:S27"/>
    <mergeCell ref="L28:M28"/>
    <mergeCell ref="L29:M29"/>
    <mergeCell ref="K30:S30"/>
    <mergeCell ref="L31:M31"/>
    <mergeCell ref="L32:M32"/>
    <mergeCell ref="L21:M21"/>
    <mergeCell ref="R9:R10"/>
    <mergeCell ref="K11:S11"/>
    <mergeCell ref="L12:M12"/>
    <mergeCell ref="L13:M13"/>
    <mergeCell ref="L14:M14"/>
    <mergeCell ref="L15:M15"/>
    <mergeCell ref="L16:M16"/>
    <mergeCell ref="L17:M17"/>
    <mergeCell ref="K18:S18"/>
    <mergeCell ref="L19:M19"/>
    <mergeCell ref="K20:S20"/>
    <mergeCell ref="B35:C35"/>
    <mergeCell ref="A36:D38"/>
    <mergeCell ref="E36:G36"/>
    <mergeCell ref="H36:H37"/>
    <mergeCell ref="K2:S2"/>
    <mergeCell ref="N6:R6"/>
    <mergeCell ref="K9:K10"/>
    <mergeCell ref="L9:M10"/>
    <mergeCell ref="N9:N10"/>
    <mergeCell ref="O9:Q9"/>
    <mergeCell ref="B29:C29"/>
    <mergeCell ref="A30:I30"/>
    <mergeCell ref="B31:C31"/>
    <mergeCell ref="B32:C32"/>
    <mergeCell ref="B33:C33"/>
    <mergeCell ref="B34:C34"/>
    <mergeCell ref="B28:C28"/>
    <mergeCell ref="B17:C17"/>
    <mergeCell ref="A18:I18"/>
    <mergeCell ref="B19:C19"/>
    <mergeCell ref="A20:I20"/>
    <mergeCell ref="B21:C21"/>
    <mergeCell ref="B22:C22"/>
    <mergeCell ref="B23:C23"/>
    <mergeCell ref="B24:C24"/>
    <mergeCell ref="B25:C25"/>
    <mergeCell ref="B26:C26"/>
    <mergeCell ref="A27:I27"/>
    <mergeCell ref="B16:C16"/>
    <mergeCell ref="A2:I2"/>
    <mergeCell ref="D6:H6"/>
    <mergeCell ref="A9:A10"/>
    <mergeCell ref="B9:C10"/>
    <mergeCell ref="D9:D10"/>
    <mergeCell ref="E9:G9"/>
    <mergeCell ref="H9:H10"/>
    <mergeCell ref="A11:I11"/>
    <mergeCell ref="B12:C12"/>
    <mergeCell ref="B13:C13"/>
    <mergeCell ref="B14:C14"/>
    <mergeCell ref="B15:C15"/>
  </mergeCells>
  <pageMargins left="0.7" right="0.7" top="0.75" bottom="0.75" header="0.3" footer="0.3"/>
  <pageSetup orientation="portrait" paperSize="9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3253413-6a15-47eb-aed2-edacbdedba96}">
  <dimension ref="A1:S36"/>
  <sheetViews>
    <sheetView workbookViewId="0" topLeftCell="A1">
      <selection pane="topLeft" activeCell="Y18" sqref="Y18"/>
    </sheetView>
  </sheetViews>
  <sheetFormatPr defaultRowHeight="15"/>
  <cols>
    <col min="16" max="16" width="8.28571428571429" customWidth="1"/>
    <col min="17" max="17" width="7.42857142857143" customWidth="1"/>
    <col min="18" max="18" width="7" customWidth="1"/>
    <col min="19" max="19" width="7.57142857142857" customWidth="1"/>
  </cols>
  <sheetData>
    <row r="1" spans="1:19" ht="15">
      <c r="A1" s="223" t="s">
        <v>385</v>
      </c>
      <c r="B1" s="224"/>
      <c r="C1" s="224"/>
      <c r="D1" s="224"/>
      <c r="E1" s="224"/>
      <c r="F1" s="224"/>
      <c r="G1" s="224"/>
      <c r="H1" s="224"/>
      <c r="I1" s="225"/>
      <c r="K1" s="155" t="s">
        <v>386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2</v>
      </c>
      <c r="B2" s="162" t="s">
        <v>1</v>
      </c>
      <c r="C2" s="163">
        <v>2</v>
      </c>
      <c r="D2" s="159"/>
      <c r="E2" s="159"/>
      <c r="F2" s="159"/>
      <c r="G2" s="159"/>
      <c r="H2" s="160"/>
      <c r="I2" s="161"/>
      <c r="K2" s="158">
        <v>2</v>
      </c>
      <c r="L2" s="162" t="s">
        <v>1</v>
      </c>
      <c r="M2" s="163">
        <v>2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1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1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158"/>
      <c r="B5" s="166" t="s">
        <v>6</v>
      </c>
      <c r="C5" s="167" t="s">
        <v>7</v>
      </c>
      <c r="D5" s="159"/>
      <c r="E5" s="159"/>
      <c r="F5" s="159"/>
      <c r="G5" s="159"/>
      <c r="H5" s="160"/>
      <c r="I5" s="161"/>
      <c r="K5" s="158"/>
      <c r="L5" s="166" t="s">
        <v>6</v>
      </c>
      <c r="M5" s="167" t="s">
        <v>387</v>
      </c>
      <c r="N5" s="159"/>
      <c r="O5" s="159"/>
      <c r="P5" s="159"/>
      <c r="Q5" s="159"/>
      <c r="R5" s="160"/>
      <c r="S5" s="161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20.25" customHeight="1">
      <c r="A10" s="176">
        <v>230</v>
      </c>
      <c r="B10" s="177" t="s">
        <v>226</v>
      </c>
      <c r="C10" s="177"/>
      <c r="D10" s="178">
        <v>90</v>
      </c>
      <c r="E10" s="179">
        <v>11.40</v>
      </c>
      <c r="F10" s="179">
        <v>9.40</v>
      </c>
      <c r="G10" s="179">
        <v>14.80</v>
      </c>
      <c r="H10" s="180">
        <v>207.60</v>
      </c>
      <c r="I10" s="181">
        <v>1.1000000000000001</v>
      </c>
      <c r="K10" s="176">
        <v>230</v>
      </c>
      <c r="L10" s="177" t="s">
        <v>226</v>
      </c>
      <c r="M10" s="177"/>
      <c r="N10" s="178">
        <v>135</v>
      </c>
      <c r="O10" s="179">
        <v>19.10</v>
      </c>
      <c r="P10" s="179">
        <v>10.54</v>
      </c>
      <c r="Q10" s="179">
        <v>27.20</v>
      </c>
      <c r="R10" s="180">
        <v>290.30</v>
      </c>
      <c r="S10" s="182">
        <v>1.48</v>
      </c>
    </row>
    <row r="11" spans="1:19" ht="27.75" customHeight="1">
      <c r="A11" s="176">
        <v>351</v>
      </c>
      <c r="B11" s="177" t="s">
        <v>68</v>
      </c>
      <c r="C11" s="177"/>
      <c r="D11" s="178">
        <v>20</v>
      </c>
      <c r="E11" s="179">
        <v>0.30</v>
      </c>
      <c r="F11" s="183">
        <v>0.70</v>
      </c>
      <c r="G11" s="179">
        <v>2.80</v>
      </c>
      <c r="H11" s="180">
        <v>20.60</v>
      </c>
      <c r="I11" s="181">
        <v>0.10</v>
      </c>
      <c r="K11" s="176">
        <v>351</v>
      </c>
      <c r="L11" s="177" t="s">
        <v>68</v>
      </c>
      <c r="M11" s="177"/>
      <c r="N11" s="178">
        <v>25</v>
      </c>
      <c r="O11" s="180">
        <v>0.40</v>
      </c>
      <c r="P11" s="179">
        <v>0.94</v>
      </c>
      <c r="Q11" s="180">
        <v>3.50</v>
      </c>
      <c r="R11" s="180">
        <v>26</v>
      </c>
      <c r="S11" s="182">
        <v>0.12</v>
      </c>
    </row>
    <row r="12" spans="1:19" ht="26.25" customHeight="1">
      <c r="A12" s="176"/>
      <c r="B12" s="177" t="s">
        <v>53</v>
      </c>
      <c r="C12" s="177"/>
      <c r="D12" s="178">
        <v>20</v>
      </c>
      <c r="E12" s="179">
        <v>1.51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15">
      <c r="A13" s="184">
        <v>397</v>
      </c>
      <c r="B13" s="177" t="s">
        <v>52</v>
      </c>
      <c r="C13" s="177"/>
      <c r="D13" s="178">
        <v>150</v>
      </c>
      <c r="E13" s="179">
        <v>2.80</v>
      </c>
      <c r="F13" s="179">
        <v>2.90</v>
      </c>
      <c r="G13" s="179">
        <v>18.80</v>
      </c>
      <c r="H13" s="180">
        <v>91</v>
      </c>
      <c r="I13" s="193">
        <v>1</v>
      </c>
      <c r="K13" s="184">
        <v>397</v>
      </c>
      <c r="L13" s="177" t="s">
        <v>52</v>
      </c>
      <c r="M13" s="177"/>
      <c r="N13" s="178">
        <v>180</v>
      </c>
      <c r="O13" s="179">
        <v>3.30</v>
      </c>
      <c r="P13" s="179">
        <v>3.43336</v>
      </c>
      <c r="Q13" s="179">
        <v>23</v>
      </c>
      <c r="R13" s="180">
        <v>109.60</v>
      </c>
      <c r="S13" s="182">
        <v>1.20</v>
      </c>
    </row>
    <row r="14" spans="1:19" ht="15">
      <c r="A14" s="176"/>
      <c r="B14" s="177" t="s">
        <v>23</v>
      </c>
      <c r="C14" s="177"/>
      <c r="D14" s="178">
        <v>110</v>
      </c>
      <c r="E14" s="179">
        <v>0.40</v>
      </c>
      <c r="F14" s="179">
        <v>0.50</v>
      </c>
      <c r="G14" s="179">
        <v>11.80</v>
      </c>
      <c r="H14" s="180">
        <v>56.40</v>
      </c>
      <c r="I14" s="193">
        <v>6</v>
      </c>
      <c r="K14" s="176"/>
      <c r="L14" s="177" t="s">
        <v>23</v>
      </c>
      <c r="M14" s="177"/>
      <c r="N14" s="178">
        <v>110</v>
      </c>
      <c r="O14" s="179">
        <v>0.40</v>
      </c>
      <c r="P14" s="179">
        <v>0.54</v>
      </c>
      <c r="Q14" s="179">
        <v>11.80</v>
      </c>
      <c r="R14" s="180">
        <v>56.40</v>
      </c>
      <c r="S14" s="193">
        <v>6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54</v>
      </c>
      <c r="C16" s="177"/>
      <c r="D16" s="178">
        <v>100</v>
      </c>
      <c r="E16" s="179">
        <v>0.10</v>
      </c>
      <c r="F16" s="183"/>
      <c r="G16" s="179">
        <v>10.30</v>
      </c>
      <c r="H16" s="180">
        <v>42</v>
      </c>
      <c r="I16" s="181">
        <v>0.80</v>
      </c>
      <c r="K16" s="192" t="s">
        <v>25</v>
      </c>
      <c r="L16" s="177" t="s">
        <v>54</v>
      </c>
      <c r="M16" s="177"/>
      <c r="N16" s="178">
        <v>100</v>
      </c>
      <c r="O16" s="179">
        <v>0.10</v>
      </c>
      <c r="P16" s="183">
        <v>0</v>
      </c>
      <c r="Q16" s="179">
        <v>10.30</v>
      </c>
      <c r="R16" s="180">
        <v>42</v>
      </c>
      <c r="S16" s="181">
        <v>0.80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48.75" customHeight="1">
      <c r="A18" s="207" t="s">
        <v>388</v>
      </c>
      <c r="B18" s="198" t="s">
        <v>389</v>
      </c>
      <c r="C18" s="198"/>
      <c r="D18" s="199">
        <v>40</v>
      </c>
      <c r="E18" s="200">
        <v>0.40</v>
      </c>
      <c r="F18" s="200">
        <v>2.80</v>
      </c>
      <c r="G18" s="200">
        <v>1.1000000000000001</v>
      </c>
      <c r="H18" s="201">
        <v>32.40</v>
      </c>
      <c r="I18" s="202">
        <v>4</v>
      </c>
      <c r="K18" s="207" t="s">
        <v>388</v>
      </c>
      <c r="L18" s="198" t="s">
        <v>389</v>
      </c>
      <c r="M18" s="198"/>
      <c r="N18" s="199">
        <v>60</v>
      </c>
      <c r="O18" s="200">
        <v>0.60</v>
      </c>
      <c r="P18" s="200">
        <v>5.54</v>
      </c>
      <c r="Q18" s="200">
        <v>1.70</v>
      </c>
      <c r="R18" s="201">
        <v>48.60</v>
      </c>
      <c r="S18" s="203">
        <v>6</v>
      </c>
    </row>
    <row r="19" spans="1:19" ht="27.75" customHeight="1">
      <c r="A19" s="208" t="s">
        <v>73</v>
      </c>
      <c r="B19" s="177" t="s">
        <v>74</v>
      </c>
      <c r="C19" s="177"/>
      <c r="D19" s="178">
        <v>165</v>
      </c>
      <c r="E19" s="179">
        <v>3.60</v>
      </c>
      <c r="F19" s="179">
        <v>6.30</v>
      </c>
      <c r="G19" s="179">
        <v>12.10</v>
      </c>
      <c r="H19" s="180">
        <v>153.10</v>
      </c>
      <c r="I19" s="181">
        <v>4.4000000000000004</v>
      </c>
      <c r="K19" s="208" t="s">
        <v>73</v>
      </c>
      <c r="L19" s="177" t="s">
        <v>288</v>
      </c>
      <c r="M19" s="177"/>
      <c r="N19" s="178">
        <v>200</v>
      </c>
      <c r="O19" s="179">
        <v>4.0999999999999996</v>
      </c>
      <c r="P19" s="178">
        <v>8.40</v>
      </c>
      <c r="Q19" s="179">
        <v>15.20</v>
      </c>
      <c r="R19" s="180">
        <v>188</v>
      </c>
      <c r="S19" s="182">
        <v>5.30</v>
      </c>
    </row>
    <row r="20" spans="1:19" ht="28.5" customHeight="1">
      <c r="A20" s="176">
        <v>254</v>
      </c>
      <c r="B20" s="177" t="s">
        <v>390</v>
      </c>
      <c r="C20" s="177"/>
      <c r="D20" s="178">
        <v>60</v>
      </c>
      <c r="E20" s="179">
        <v>6.40</v>
      </c>
      <c r="F20" s="179">
        <v>2.80</v>
      </c>
      <c r="G20" s="179">
        <v>6.70</v>
      </c>
      <c r="H20" s="180">
        <v>77.20</v>
      </c>
      <c r="I20" s="191">
        <v>0.01</v>
      </c>
      <c r="K20" s="176">
        <v>254</v>
      </c>
      <c r="L20" s="177" t="s">
        <v>390</v>
      </c>
      <c r="M20" s="177"/>
      <c r="N20" s="178">
        <v>80</v>
      </c>
      <c r="O20" s="179">
        <v>8.50</v>
      </c>
      <c r="P20" s="179">
        <v>3.74444</v>
      </c>
      <c r="Q20" s="179">
        <v>8.90</v>
      </c>
      <c r="R20" s="180">
        <v>102.93</v>
      </c>
      <c r="S20" s="182">
        <v>0.02</v>
      </c>
    </row>
    <row r="21" spans="1:19" ht="19.5" customHeight="1">
      <c r="A21" s="226">
        <v>342</v>
      </c>
      <c r="B21" s="185" t="s">
        <v>32</v>
      </c>
      <c r="C21" s="185"/>
      <c r="D21" s="186">
        <v>110</v>
      </c>
      <c r="E21" s="189">
        <v>2.75</v>
      </c>
      <c r="F21" s="189">
        <v>4.51</v>
      </c>
      <c r="G21" s="189">
        <v>7.48</v>
      </c>
      <c r="H21" s="187">
        <v>129.80000000000001</v>
      </c>
      <c r="I21" s="227">
        <v>4.50</v>
      </c>
      <c r="K21" s="226">
        <v>342</v>
      </c>
      <c r="L21" s="185" t="s">
        <v>32</v>
      </c>
      <c r="M21" s="185"/>
      <c r="N21" s="186">
        <v>130</v>
      </c>
      <c r="O21" s="189">
        <v>3.48</v>
      </c>
      <c r="P21" s="189">
        <v>6.18</v>
      </c>
      <c r="Q21" s="189">
        <v>8.8000000000000007</v>
      </c>
      <c r="R21" s="187">
        <v>161.24</v>
      </c>
      <c r="S21" s="227">
        <v>5.85</v>
      </c>
    </row>
    <row r="22" spans="1:19" ht="25.5" customHeight="1">
      <c r="A22" s="207">
        <v>375</v>
      </c>
      <c r="B22" s="198" t="s">
        <v>391</v>
      </c>
      <c r="C22" s="198"/>
      <c r="D22" s="199">
        <v>150</v>
      </c>
      <c r="E22" s="200">
        <v>0.50</v>
      </c>
      <c r="F22" s="200">
        <v>0.20</v>
      </c>
      <c r="G22" s="200">
        <v>14.20</v>
      </c>
      <c r="H22" s="201">
        <v>61</v>
      </c>
      <c r="I22" s="202">
        <v>9.50</v>
      </c>
      <c r="K22" s="176">
        <v>375</v>
      </c>
      <c r="L22" s="177" t="s">
        <v>392</v>
      </c>
      <c r="M22" s="177"/>
      <c r="N22" s="178">
        <v>180</v>
      </c>
      <c r="O22" s="179">
        <v>0.60</v>
      </c>
      <c r="P22" s="180">
        <v>0.24440000000000001</v>
      </c>
      <c r="Q22" s="180">
        <v>17.10</v>
      </c>
      <c r="R22" s="180">
        <v>73.20</v>
      </c>
      <c r="S22" s="181">
        <v>11.40</v>
      </c>
    </row>
    <row r="23" spans="1:19" ht="24.75" customHeight="1">
      <c r="A23" s="176"/>
      <c r="B23" s="177" t="s">
        <v>22</v>
      </c>
      <c r="C23" s="177"/>
      <c r="D23" s="178">
        <v>20</v>
      </c>
      <c r="E23" s="179">
        <v>1.51</v>
      </c>
      <c r="F23" s="180">
        <v>0.54220000000000002</v>
      </c>
      <c r="G23" s="179">
        <v>9.7200000000000006</v>
      </c>
      <c r="H23" s="180">
        <v>48.64</v>
      </c>
      <c r="I23" s="191"/>
      <c r="K23" s="176"/>
      <c r="L23" s="177" t="s">
        <v>22</v>
      </c>
      <c r="M23" s="177"/>
      <c r="N23" s="178">
        <v>30</v>
      </c>
      <c r="O23" s="179">
        <v>2.90</v>
      </c>
      <c r="P23" s="180">
        <v>1.01</v>
      </c>
      <c r="Q23" s="180">
        <v>15.60</v>
      </c>
      <c r="R23" s="180">
        <v>79.099999999999994</v>
      </c>
      <c r="S23" s="182"/>
    </row>
    <row r="24" spans="1:19" ht="28.5" customHeight="1">
      <c r="A24" s="176"/>
      <c r="B24" s="177" t="s">
        <v>379</v>
      </c>
      <c r="C24" s="177"/>
      <c r="D24" s="178">
        <v>20</v>
      </c>
      <c r="E24" s="179">
        <v>1</v>
      </c>
      <c r="F24" s="180">
        <v>0.36</v>
      </c>
      <c r="G24" s="179">
        <v>9.90</v>
      </c>
      <c r="H24" s="180">
        <v>45.60</v>
      </c>
      <c r="I24" s="191"/>
      <c r="K24" s="176"/>
      <c r="L24" s="177" t="s">
        <v>379</v>
      </c>
      <c r="M24" s="177"/>
      <c r="N24" s="178">
        <v>25</v>
      </c>
      <c r="O24" s="180">
        <v>1.47</v>
      </c>
      <c r="P24" s="180">
        <v>0.45440000000000003</v>
      </c>
      <c r="Q24" s="180">
        <v>13.11</v>
      </c>
      <c r="R24" s="180">
        <v>59.634889999999999</v>
      </c>
      <c r="S24" s="182"/>
    </row>
    <row r="25" spans="1:19" ht="15">
      <c r="A25" s="173" t="s">
        <v>35</v>
      </c>
      <c r="B25" s="174"/>
      <c r="C25" s="174"/>
      <c r="D25" s="174"/>
      <c r="E25" s="174"/>
      <c r="F25" s="174"/>
      <c r="G25" s="174"/>
      <c r="H25" s="174"/>
      <c r="I25" s="175"/>
      <c r="K25" s="173" t="s">
        <v>35</v>
      </c>
      <c r="L25" s="174"/>
      <c r="M25" s="174"/>
      <c r="N25" s="174"/>
      <c r="O25" s="174"/>
      <c r="P25" s="174"/>
      <c r="Q25" s="174"/>
      <c r="R25" s="174"/>
      <c r="S25" s="175"/>
    </row>
    <row r="26" spans="1:19" ht="15">
      <c r="A26" s="208" t="s">
        <v>97</v>
      </c>
      <c r="B26" s="177" t="s">
        <v>393</v>
      </c>
      <c r="C26" s="177"/>
      <c r="D26" s="178">
        <v>60</v>
      </c>
      <c r="E26" s="179">
        <v>3.90</v>
      </c>
      <c r="F26" s="179">
        <v>8.10</v>
      </c>
      <c r="G26" s="179">
        <v>30.80</v>
      </c>
      <c r="H26" s="180">
        <v>213.40</v>
      </c>
      <c r="I26" s="182">
        <v>0</v>
      </c>
      <c r="K26" s="208" t="s">
        <v>97</v>
      </c>
      <c r="L26" s="177" t="s">
        <v>393</v>
      </c>
      <c r="M26" s="177"/>
      <c r="N26" s="178">
        <v>70</v>
      </c>
      <c r="O26" s="179">
        <v>4.50</v>
      </c>
      <c r="P26" s="179">
        <v>9.4440000000000008</v>
      </c>
      <c r="Q26" s="179">
        <v>36</v>
      </c>
      <c r="R26" s="179">
        <v>249</v>
      </c>
      <c r="S26" s="182">
        <v>0</v>
      </c>
    </row>
    <row r="27" spans="1:19" ht="15">
      <c r="A27" s="184">
        <v>401</v>
      </c>
      <c r="B27" s="185" t="s">
        <v>394</v>
      </c>
      <c r="C27" s="185"/>
      <c r="D27" s="186">
        <v>180</v>
      </c>
      <c r="E27" s="189">
        <v>5.20</v>
      </c>
      <c r="F27" s="189">
        <v>4.50</v>
      </c>
      <c r="G27" s="189">
        <v>15</v>
      </c>
      <c r="H27" s="187">
        <v>134</v>
      </c>
      <c r="I27" s="188">
        <v>1.32</v>
      </c>
      <c r="K27" s="184">
        <v>401</v>
      </c>
      <c r="L27" s="185" t="s">
        <v>394</v>
      </c>
      <c r="M27" s="185"/>
      <c r="N27" s="186">
        <v>200</v>
      </c>
      <c r="O27" s="189">
        <v>5.78</v>
      </c>
      <c r="P27" s="189">
        <v>5</v>
      </c>
      <c r="Q27" s="189">
        <v>16.670000000000002</v>
      </c>
      <c r="R27" s="189">
        <v>148.88999999999999</v>
      </c>
      <c r="S27" s="188">
        <v>1.47</v>
      </c>
    </row>
    <row r="28" spans="1:19" ht="15">
      <c r="A28" s="173" t="s">
        <v>39</v>
      </c>
      <c r="B28" s="174"/>
      <c r="C28" s="174"/>
      <c r="D28" s="174"/>
      <c r="E28" s="174"/>
      <c r="F28" s="174"/>
      <c r="G28" s="174"/>
      <c r="H28" s="174"/>
      <c r="I28" s="175"/>
      <c r="K28" s="173" t="s">
        <v>39</v>
      </c>
      <c r="L28" s="174"/>
      <c r="M28" s="174"/>
      <c r="N28" s="174"/>
      <c r="O28" s="174"/>
      <c r="P28" s="174"/>
      <c r="Q28" s="174"/>
      <c r="R28" s="174"/>
      <c r="S28" s="175"/>
    </row>
    <row r="29" spans="1:19" ht="15">
      <c r="A29" s="208"/>
      <c r="B29" s="177" t="s">
        <v>395</v>
      </c>
      <c r="C29" s="177"/>
      <c r="D29" s="178">
        <v>30</v>
      </c>
      <c r="E29" s="179">
        <v>0.40</v>
      </c>
      <c r="F29" s="179">
        <v>1.50</v>
      </c>
      <c r="G29" s="179">
        <v>1.90</v>
      </c>
      <c r="H29" s="180">
        <v>23.60</v>
      </c>
      <c r="I29" s="181">
        <v>2.40</v>
      </c>
      <c r="K29" s="208"/>
      <c r="L29" s="177" t="s">
        <v>395</v>
      </c>
      <c r="M29" s="177"/>
      <c r="N29" s="178">
        <v>30</v>
      </c>
      <c r="O29" s="179">
        <v>0.40</v>
      </c>
      <c r="P29" s="179">
        <v>1.544</v>
      </c>
      <c r="Q29" s="179">
        <v>1.90</v>
      </c>
      <c r="R29" s="179">
        <v>23.60</v>
      </c>
      <c r="S29" s="181">
        <v>2.40</v>
      </c>
    </row>
    <row r="30" spans="1:19" ht="39" customHeight="1">
      <c r="A30" s="176">
        <v>276</v>
      </c>
      <c r="B30" s="177" t="s">
        <v>100</v>
      </c>
      <c r="C30" s="177"/>
      <c r="D30" s="178">
        <v>170</v>
      </c>
      <c r="E30" s="179">
        <v>11.70</v>
      </c>
      <c r="F30" s="179">
        <v>9.3000000000000007</v>
      </c>
      <c r="G30" s="179">
        <v>14.90</v>
      </c>
      <c r="H30" s="180">
        <v>300.60000000000002</v>
      </c>
      <c r="I30" s="181">
        <v>3.90</v>
      </c>
      <c r="K30" s="176">
        <v>276</v>
      </c>
      <c r="L30" s="177" t="s">
        <v>100</v>
      </c>
      <c r="M30" s="177"/>
      <c r="N30" s="178">
        <v>180</v>
      </c>
      <c r="O30" s="179">
        <v>12.40</v>
      </c>
      <c r="P30" s="179">
        <v>9.9443999999999999</v>
      </c>
      <c r="Q30" s="179">
        <v>16.20</v>
      </c>
      <c r="R30" s="179">
        <v>320.20</v>
      </c>
      <c r="S30" s="181">
        <v>4.0999999999999996</v>
      </c>
    </row>
    <row r="31" spans="1:19" ht="28.5" customHeight="1">
      <c r="A31" s="176"/>
      <c r="B31" s="177" t="s">
        <v>22</v>
      </c>
      <c r="C31" s="177"/>
      <c r="D31" s="178">
        <v>20</v>
      </c>
      <c r="E31" s="179">
        <v>1.51</v>
      </c>
      <c r="F31" s="180">
        <v>0.54220000000000002</v>
      </c>
      <c r="G31" s="179">
        <v>9.7200000000000006</v>
      </c>
      <c r="H31" s="180">
        <v>48.64</v>
      </c>
      <c r="I31" s="191"/>
      <c r="K31" s="176"/>
      <c r="L31" s="177" t="s">
        <v>379</v>
      </c>
      <c r="M31" s="177"/>
      <c r="N31" s="178">
        <v>25</v>
      </c>
      <c r="O31" s="180">
        <v>1.47</v>
      </c>
      <c r="P31" s="180">
        <v>0.45</v>
      </c>
      <c r="Q31" s="180">
        <v>13.11</v>
      </c>
      <c r="R31" s="180">
        <v>59.634889999999999</v>
      </c>
      <c r="S31" s="182"/>
    </row>
    <row r="32" spans="1:19" ht="27.75" customHeight="1">
      <c r="A32" s="176"/>
      <c r="B32" s="177" t="s">
        <v>379</v>
      </c>
      <c r="C32" s="177"/>
      <c r="D32" s="178">
        <v>20</v>
      </c>
      <c r="E32" s="179">
        <v>1</v>
      </c>
      <c r="F32" s="180">
        <v>0.36</v>
      </c>
      <c r="G32" s="179">
        <v>9.90</v>
      </c>
      <c r="H32" s="180">
        <v>45.60</v>
      </c>
      <c r="I32" s="191"/>
      <c r="K32" s="176"/>
      <c r="L32" s="177" t="s">
        <v>22</v>
      </c>
      <c r="M32" s="177"/>
      <c r="N32" s="178">
        <v>20</v>
      </c>
      <c r="O32" s="179">
        <v>1.50</v>
      </c>
      <c r="P32" s="180">
        <v>0.54220000000000002</v>
      </c>
      <c r="Q32" s="179">
        <v>9.7200000000000006</v>
      </c>
      <c r="R32" s="180">
        <v>48.64</v>
      </c>
      <c r="S32" s="191"/>
    </row>
    <row r="33" spans="1:19" ht="20.25" customHeight="1" thickBot="1">
      <c r="A33" s="176">
        <v>392</v>
      </c>
      <c r="B33" s="177" t="s">
        <v>86</v>
      </c>
      <c r="C33" s="177"/>
      <c r="D33" s="210" t="s">
        <v>396</v>
      </c>
      <c r="E33" s="179">
        <v>1</v>
      </c>
      <c r="F33" s="179">
        <v>1.20</v>
      </c>
      <c r="G33" s="179">
        <v>9.1999999999999993</v>
      </c>
      <c r="H33" s="180">
        <v>52.40</v>
      </c>
      <c r="I33" s="181">
        <v>1.1000000000000001</v>
      </c>
      <c r="K33" s="176">
        <v>392</v>
      </c>
      <c r="L33" s="204" t="s">
        <v>86</v>
      </c>
      <c r="M33" s="228"/>
      <c r="N33" s="210" t="s">
        <v>397</v>
      </c>
      <c r="O33" s="179">
        <v>1.20</v>
      </c>
      <c r="P33" s="179">
        <v>1.548</v>
      </c>
      <c r="Q33" s="179">
        <v>12</v>
      </c>
      <c r="R33" s="179">
        <v>64</v>
      </c>
      <c r="S33" s="182">
        <v>1.30</v>
      </c>
    </row>
    <row r="34" spans="1:19" ht="24">
      <c r="A34" s="211" t="s">
        <v>398</v>
      </c>
      <c r="B34" s="212"/>
      <c r="C34" s="212"/>
      <c r="D34" s="212"/>
      <c r="E34" s="212" t="s">
        <v>11</v>
      </c>
      <c r="F34" s="212"/>
      <c r="G34" s="212"/>
      <c r="H34" s="213" t="s">
        <v>12</v>
      </c>
      <c r="I34" s="214" t="s">
        <v>13</v>
      </c>
      <c r="K34" s="211" t="s">
        <v>399</v>
      </c>
      <c r="L34" s="212"/>
      <c r="M34" s="212"/>
      <c r="N34" s="212"/>
      <c r="O34" s="212" t="s">
        <v>11</v>
      </c>
      <c r="P34" s="212"/>
      <c r="Q34" s="212"/>
      <c r="R34" s="213" t="s">
        <v>12</v>
      </c>
      <c r="S34" s="214" t="s">
        <v>13</v>
      </c>
    </row>
    <row r="35" spans="1:19" ht="15">
      <c r="A35" s="215"/>
      <c r="B35" s="216"/>
      <c r="C35" s="216"/>
      <c r="D35" s="216"/>
      <c r="E35" s="216" t="s">
        <v>14</v>
      </c>
      <c r="F35" s="216" t="s">
        <v>15</v>
      </c>
      <c r="G35" s="216" t="s">
        <v>16</v>
      </c>
      <c r="H35" s="217"/>
      <c r="I35" s="218" t="s">
        <v>17</v>
      </c>
      <c r="K35" s="215"/>
      <c r="L35" s="216"/>
      <c r="M35" s="216"/>
      <c r="N35" s="216"/>
      <c r="O35" s="216" t="s">
        <v>14</v>
      </c>
      <c r="P35" s="216" t="s">
        <v>15</v>
      </c>
      <c r="Q35" s="216" t="s">
        <v>16</v>
      </c>
      <c r="R35" s="217"/>
      <c r="S35" s="218" t="s">
        <v>17</v>
      </c>
    </row>
    <row r="36" spans="1:19" ht="15.75" thickBot="1">
      <c r="A36" s="219"/>
      <c r="B36" s="220"/>
      <c r="C36" s="220"/>
      <c r="D36" s="220"/>
      <c r="E36" s="221">
        <f>E33+E32+E31+E30+E29+E27+E26+E24+E23+E22+E21+E20+E19+E18+E16+E14+E13+E12+E11+E10</f>
        <v>57.379999999999988</v>
      </c>
      <c r="F36" s="221">
        <f>F33+F32+F31+F30+F29+F27+F26+F24+F23+F22+F21+F20+F19+F18+F16+F14+F13+F12+F11+F10</f>
        <v>57.056599999999996</v>
      </c>
      <c r="G36" s="221">
        <f>G33+G32+G31+G30+G29+G27+G26+G24+G23+G22+G21+G20+G19+G18+G16+G14+G13+G12+G11+G10</f>
        <v>220.84000000000003</v>
      </c>
      <c r="H36" s="221">
        <f>H33+H32+H31+H30+H29+H27+H26+H24+H23+H22+H21+H20+H19+H18+H16+H14+H13+H12+H11+H10</f>
        <v>1832.22</v>
      </c>
      <c r="I36" s="222">
        <f>I33+I32+I31+I30+I29+I27+I26+I24+I23+I22+I21+I20+I19+I18+I16+I14+I13+I12+I11+I10</f>
        <v>40.13000000000001</v>
      </c>
      <c r="K36" s="219"/>
      <c r="L36" s="220"/>
      <c r="M36" s="220"/>
      <c r="N36" s="220"/>
      <c r="O36" s="221">
        <f>O33+O32+O31+O30+O29+O27+O26+O24+O23+O22+O21+O20+O19+O18+O16+O14+O13+O12+O11+O10</f>
        <v>75.099999999999994</v>
      </c>
      <c r="P36" s="221">
        <f>P33+P32+P31+P30+P29+P27+P26+P24+P23+P22+P21+P20+P19+P18+P16+P14+P13+P12+P11+P10</f>
        <v>70.509199999999993</v>
      </c>
      <c r="Q36" s="221">
        <f>Q33+Q32+Q31+Q30+Q29+Q27+Q26+Q24+Q23+Q22+Q21+Q20+Q19+Q18+Q16+Q14+Q13+Q12+Q11+Q10</f>
        <v>277.41000000000003</v>
      </c>
      <c r="R36" s="221">
        <f>R33+R32+R31+R30+R29+R27+R26+R24+R23+R22+R21+R20+R19+R18+R16+R14+R13+R12+R11+R10</f>
        <v>2230.0697799999998</v>
      </c>
      <c r="S36" s="222">
        <f>S33+S32+S31+S30+S29+S27+S26+S24+S23+S22+S21+S20+S19+S18+S16+S14+S13+S12+S11+S10</f>
        <v>47.44</v>
      </c>
    </row>
  </sheetData>
  <mergeCells count="70">
    <mergeCell ref="L32:M32"/>
    <mergeCell ref="L33:M33"/>
    <mergeCell ref="K34:N36"/>
    <mergeCell ref="O34:Q34"/>
    <mergeCell ref="R34:R35"/>
    <mergeCell ref="L31:M31"/>
    <mergeCell ref="L20:M20"/>
    <mergeCell ref="L21:M21"/>
    <mergeCell ref="L22:M22"/>
    <mergeCell ref="L23:M23"/>
    <mergeCell ref="L24:M24"/>
    <mergeCell ref="K25:S25"/>
    <mergeCell ref="L26:M26"/>
    <mergeCell ref="L27:M27"/>
    <mergeCell ref="K28:S28"/>
    <mergeCell ref="L29:M29"/>
    <mergeCell ref="L30:M30"/>
    <mergeCell ref="L19:M19"/>
    <mergeCell ref="R7:R8"/>
    <mergeCell ref="K9:S9"/>
    <mergeCell ref="L10:M10"/>
    <mergeCell ref="L11:M11"/>
    <mergeCell ref="L12:M12"/>
    <mergeCell ref="L13:M13"/>
    <mergeCell ref="L14:M14"/>
    <mergeCell ref="K15:S15"/>
    <mergeCell ref="L16:M16"/>
    <mergeCell ref="K17:S17"/>
    <mergeCell ref="L18:M18"/>
    <mergeCell ref="B33:C33"/>
    <mergeCell ref="A34:D36"/>
    <mergeCell ref="E34:G34"/>
    <mergeCell ref="H34:H35"/>
    <mergeCell ref="K1:S1"/>
    <mergeCell ref="N4:R4"/>
    <mergeCell ref="K7:K8"/>
    <mergeCell ref="L7:M8"/>
    <mergeCell ref="N7:N8"/>
    <mergeCell ref="O7:Q7"/>
    <mergeCell ref="B27:C27"/>
    <mergeCell ref="A28:I28"/>
    <mergeCell ref="B29:C29"/>
    <mergeCell ref="B30:C30"/>
    <mergeCell ref="B31:C31"/>
    <mergeCell ref="B32:C32"/>
    <mergeCell ref="B26:C26"/>
    <mergeCell ref="A15:I15"/>
    <mergeCell ref="B16:C16"/>
    <mergeCell ref="A17:I17"/>
    <mergeCell ref="B18:C18"/>
    <mergeCell ref="B19:C19"/>
    <mergeCell ref="B20:C20"/>
    <mergeCell ref="B21:C21"/>
    <mergeCell ref="B22:C22"/>
    <mergeCell ref="B23:C23"/>
    <mergeCell ref="B24:C24"/>
    <mergeCell ref="A25:I25"/>
    <mergeCell ref="B14:C14"/>
    <mergeCell ref="A1:I1"/>
    <mergeCell ref="D4:H4"/>
    <mergeCell ref="A7:A8"/>
    <mergeCell ref="B7:C8"/>
    <mergeCell ref="D7:D8"/>
    <mergeCell ref="E7:G7"/>
    <mergeCell ref="H7:H8"/>
    <mergeCell ref="A9:I9"/>
    <mergeCell ref="B10:C10"/>
    <mergeCell ref="B11:C11"/>
    <mergeCell ref="B12:C12"/>
    <mergeCell ref="B13:C13"/>
  </mergeCells>
  <pageMargins left="0.7" right="0.7" top="0.75" bottom="0.75" header="0.3" footer="0.3"/>
  <pageSetup orientation="portrait" paperSize="9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945de42-f2fd-416f-a43b-8b4abde036d1}">
  <dimension ref="A1:S37"/>
  <sheetViews>
    <sheetView workbookViewId="0" topLeftCell="A19">
      <selection pane="topLeft" activeCell="J32" sqref="J32"/>
    </sheetView>
  </sheetViews>
  <sheetFormatPr defaultRowHeight="15"/>
  <cols>
    <col min="18" max="18" width="7.14285714285714" customWidth="1"/>
    <col min="19" max="19" width="6" customWidth="1"/>
  </cols>
  <sheetData>
    <row r="1" spans="1:19" ht="15" customHeight="1">
      <c r="A1" s="223" t="s">
        <v>400</v>
      </c>
      <c r="B1" s="224"/>
      <c r="C1" s="224"/>
      <c r="D1" s="224"/>
      <c r="E1" s="224"/>
      <c r="F1" s="224"/>
      <c r="G1" s="224"/>
      <c r="H1" s="224"/>
      <c r="I1" s="225"/>
      <c r="K1" s="155" t="s">
        <v>401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3</v>
      </c>
      <c r="B2" s="162" t="s">
        <v>1</v>
      </c>
      <c r="C2" s="163">
        <v>3</v>
      </c>
      <c r="D2" s="159"/>
      <c r="E2" s="159"/>
      <c r="F2" s="159"/>
      <c r="G2" s="159"/>
      <c r="H2" s="160"/>
      <c r="I2" s="161"/>
      <c r="K2" s="158">
        <v>3</v>
      </c>
      <c r="L2" s="162" t="s">
        <v>1</v>
      </c>
      <c r="M2" s="163">
        <v>3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1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1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158"/>
      <c r="B5" s="166" t="s">
        <v>6</v>
      </c>
      <c r="C5" s="167" t="s">
        <v>7</v>
      </c>
      <c r="D5" s="159"/>
      <c r="E5" s="159"/>
      <c r="F5" s="159"/>
      <c r="G5" s="159"/>
      <c r="H5" s="160"/>
      <c r="I5" s="161"/>
      <c r="K5" s="158"/>
      <c r="L5" s="166" t="s">
        <v>6</v>
      </c>
      <c r="M5" s="167" t="s">
        <v>291</v>
      </c>
      <c r="N5" s="159"/>
      <c r="O5" s="159"/>
      <c r="P5" s="159"/>
      <c r="Q5" s="159"/>
      <c r="R5" s="160"/>
      <c r="S5" s="161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 customHeight="1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31.5" customHeight="1">
      <c r="A10" s="184">
        <v>216</v>
      </c>
      <c r="B10" s="185" t="s">
        <v>19</v>
      </c>
      <c r="C10" s="185"/>
      <c r="D10" s="186">
        <v>90</v>
      </c>
      <c r="E10" s="189">
        <v>8.8699999999999992</v>
      </c>
      <c r="F10" s="189">
        <v>12.70</v>
      </c>
      <c r="G10" s="189">
        <v>1.41</v>
      </c>
      <c r="H10" s="187">
        <v>190.28</v>
      </c>
      <c r="I10" s="227">
        <v>0.77</v>
      </c>
      <c r="K10" s="184">
        <v>216</v>
      </c>
      <c r="L10" s="185" t="s">
        <v>402</v>
      </c>
      <c r="M10" s="185"/>
      <c r="N10" s="186">
        <v>105</v>
      </c>
      <c r="O10" s="189">
        <v>11.13</v>
      </c>
      <c r="P10" s="189">
        <v>20.48</v>
      </c>
      <c r="Q10" s="189">
        <v>2.10</v>
      </c>
      <c r="R10" s="187">
        <v>239.40</v>
      </c>
      <c r="S10" s="227">
        <v>0.95</v>
      </c>
    </row>
    <row r="11" spans="1:19" ht="27" customHeight="1">
      <c r="A11" s="208"/>
      <c r="B11" s="177" t="s">
        <v>20</v>
      </c>
      <c r="C11" s="177"/>
      <c r="D11" s="178">
        <v>20</v>
      </c>
      <c r="E11" s="179">
        <v>0.74</v>
      </c>
      <c r="F11" s="179">
        <v>0.60</v>
      </c>
      <c r="G11" s="179">
        <v>1.50</v>
      </c>
      <c r="H11" s="180">
        <v>16.50</v>
      </c>
      <c r="I11" s="181">
        <v>2.90</v>
      </c>
      <c r="K11" s="208"/>
      <c r="L11" s="177" t="s">
        <v>20</v>
      </c>
      <c r="M11" s="177"/>
      <c r="N11" s="178">
        <v>25</v>
      </c>
      <c r="O11" s="179">
        <v>0.90</v>
      </c>
      <c r="P11" s="179">
        <v>0.84399999999999997</v>
      </c>
      <c r="Q11" s="179">
        <v>1.90</v>
      </c>
      <c r="R11" s="180">
        <v>20.62</v>
      </c>
      <c r="S11" s="181">
        <v>3.62</v>
      </c>
    </row>
    <row r="12" spans="1:19" ht="27" customHeight="1">
      <c r="A12" s="176"/>
      <c r="B12" s="177" t="s">
        <v>22</v>
      </c>
      <c r="C12" s="177"/>
      <c r="D12" s="178">
        <v>20</v>
      </c>
      <c r="E12" s="179">
        <v>1.53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26.25" customHeight="1">
      <c r="A13" s="176">
        <v>394</v>
      </c>
      <c r="B13" s="177" t="s">
        <v>69</v>
      </c>
      <c r="C13" s="177"/>
      <c r="D13" s="178">
        <v>150</v>
      </c>
      <c r="E13" s="179">
        <v>1.1399999999999999</v>
      </c>
      <c r="F13" s="179">
        <v>1.20</v>
      </c>
      <c r="G13" s="179">
        <v>9.3000000000000007</v>
      </c>
      <c r="H13" s="180">
        <v>53.20</v>
      </c>
      <c r="I13" s="181">
        <v>0.50</v>
      </c>
      <c r="K13" s="176">
        <v>394</v>
      </c>
      <c r="L13" s="177" t="s">
        <v>69</v>
      </c>
      <c r="M13" s="177"/>
      <c r="N13" s="178">
        <v>180</v>
      </c>
      <c r="O13" s="179">
        <v>1.50</v>
      </c>
      <c r="P13" s="179">
        <v>1.744</v>
      </c>
      <c r="Q13" s="179">
        <v>12.10</v>
      </c>
      <c r="R13" s="179">
        <v>65.50</v>
      </c>
      <c r="S13" s="182">
        <v>0.56000000000000005</v>
      </c>
    </row>
    <row r="14" spans="1:19" ht="15">
      <c r="A14" s="176"/>
      <c r="B14" s="204" t="s">
        <v>167</v>
      </c>
      <c r="C14" s="228"/>
      <c r="D14" s="178">
        <v>120</v>
      </c>
      <c r="E14" s="179">
        <v>1.1399999999999999</v>
      </c>
      <c r="F14" s="179">
        <v>0.20</v>
      </c>
      <c r="G14" s="179">
        <v>9.6999999999999993</v>
      </c>
      <c r="H14" s="180">
        <v>51.60</v>
      </c>
      <c r="I14" s="193">
        <v>8</v>
      </c>
      <c r="K14" s="176"/>
      <c r="L14" s="204" t="s">
        <v>167</v>
      </c>
      <c r="M14" s="228"/>
      <c r="N14" s="178">
        <v>120</v>
      </c>
      <c r="O14" s="179">
        <v>1.1000000000000001</v>
      </c>
      <c r="P14" s="179">
        <v>0.20</v>
      </c>
      <c r="Q14" s="179">
        <v>9.6999999999999993</v>
      </c>
      <c r="R14" s="180">
        <v>51.60</v>
      </c>
      <c r="S14" s="193">
        <v>8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 customHeight="1">
      <c r="A16" s="192" t="s">
        <v>25</v>
      </c>
      <c r="B16" s="177" t="s">
        <v>403</v>
      </c>
      <c r="C16" s="177"/>
      <c r="D16" s="178">
        <v>100</v>
      </c>
      <c r="E16" s="179">
        <v>0.50</v>
      </c>
      <c r="F16" s="179">
        <v>0.10</v>
      </c>
      <c r="G16" s="179">
        <v>10.10</v>
      </c>
      <c r="H16" s="180">
        <v>43</v>
      </c>
      <c r="I16" s="193">
        <v>2</v>
      </c>
      <c r="K16" s="192" t="s">
        <v>25</v>
      </c>
      <c r="L16" s="177" t="s">
        <v>403</v>
      </c>
      <c r="M16" s="177"/>
      <c r="N16" s="178">
        <v>100</v>
      </c>
      <c r="O16" s="179">
        <v>0.50</v>
      </c>
      <c r="P16" s="179">
        <v>0.1444</v>
      </c>
      <c r="Q16" s="179">
        <v>10.10</v>
      </c>
      <c r="R16" s="180">
        <v>43</v>
      </c>
      <c r="S16" s="193">
        <v>2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54.75" customHeight="1">
      <c r="A18" s="207" t="s">
        <v>28</v>
      </c>
      <c r="B18" s="198" t="s">
        <v>29</v>
      </c>
      <c r="C18" s="198"/>
      <c r="D18" s="199">
        <v>40</v>
      </c>
      <c r="E18" s="200">
        <v>0.44</v>
      </c>
      <c r="F18" s="200">
        <v>3.10</v>
      </c>
      <c r="G18" s="200">
        <v>0.80</v>
      </c>
      <c r="H18" s="201">
        <v>32.60</v>
      </c>
      <c r="I18" s="202">
        <v>3.60</v>
      </c>
      <c r="K18" s="206" t="s">
        <v>28</v>
      </c>
      <c r="L18" s="198" t="s">
        <v>29</v>
      </c>
      <c r="M18" s="198"/>
      <c r="N18" s="199">
        <v>60</v>
      </c>
      <c r="O18" s="200">
        <v>0.60</v>
      </c>
      <c r="P18" s="200">
        <v>4.8444000000000003</v>
      </c>
      <c r="Q18" s="200">
        <v>1.20</v>
      </c>
      <c r="R18" s="201">
        <v>48.95</v>
      </c>
      <c r="S18" s="203">
        <v>4.50</v>
      </c>
    </row>
    <row r="19" spans="1:19" ht="19.5" customHeight="1">
      <c r="A19" s="176">
        <v>62</v>
      </c>
      <c r="B19" s="177" t="s">
        <v>404</v>
      </c>
      <c r="C19" s="177"/>
      <c r="D19" s="178">
        <v>165</v>
      </c>
      <c r="E19" s="179">
        <v>6.73</v>
      </c>
      <c r="F19" s="179">
        <v>8.40</v>
      </c>
      <c r="G19" s="179">
        <v>4.9000000000000004</v>
      </c>
      <c r="H19" s="180">
        <v>96.60</v>
      </c>
      <c r="I19" s="181">
        <v>5.50</v>
      </c>
      <c r="K19" s="176">
        <v>62</v>
      </c>
      <c r="L19" s="177" t="s">
        <v>404</v>
      </c>
      <c r="M19" s="177"/>
      <c r="N19" s="178">
        <v>200</v>
      </c>
      <c r="O19" s="180">
        <v>8.1199999999999992</v>
      </c>
      <c r="P19" s="180">
        <v>10.183999999999999</v>
      </c>
      <c r="Q19" s="180">
        <v>5.93</v>
      </c>
      <c r="R19" s="180">
        <v>117.09</v>
      </c>
      <c r="S19" s="182">
        <v>6.70</v>
      </c>
    </row>
    <row r="20" spans="1:19" ht="51.75" customHeight="1">
      <c r="A20" s="207">
        <v>302</v>
      </c>
      <c r="B20" s="229" t="s">
        <v>405</v>
      </c>
      <c r="C20" s="229"/>
      <c r="D20" s="230">
        <v>160</v>
      </c>
      <c r="E20" s="231">
        <v>8.64</v>
      </c>
      <c r="F20" s="231">
        <v>2.2400000000000002</v>
      </c>
      <c r="G20" s="231">
        <v>14.83</v>
      </c>
      <c r="H20" s="232">
        <v>112.75</v>
      </c>
      <c r="I20" s="233">
        <v>7.89</v>
      </c>
      <c r="K20" s="207">
        <v>302</v>
      </c>
      <c r="L20" s="229" t="s">
        <v>405</v>
      </c>
      <c r="M20" s="229"/>
      <c r="N20" s="230">
        <v>200</v>
      </c>
      <c r="O20" s="231">
        <v>10.82</v>
      </c>
      <c r="P20" s="231">
        <v>2.87</v>
      </c>
      <c r="Q20" s="231">
        <v>18.53</v>
      </c>
      <c r="R20" s="232">
        <v>140.93</v>
      </c>
      <c r="S20" s="234">
        <v>9.86</v>
      </c>
    </row>
    <row r="21" spans="1:19" ht="27" customHeight="1">
      <c r="A21" s="176">
        <v>372</v>
      </c>
      <c r="B21" s="177" t="s">
        <v>406</v>
      </c>
      <c r="C21" s="177"/>
      <c r="D21" s="178">
        <v>150</v>
      </c>
      <c r="E21" s="179">
        <v>0.10</v>
      </c>
      <c r="F21" s="179">
        <v>0.10</v>
      </c>
      <c r="G21" s="179">
        <v>11.90</v>
      </c>
      <c r="H21" s="180">
        <v>50</v>
      </c>
      <c r="I21" s="181">
        <v>1.30</v>
      </c>
      <c r="K21" s="176">
        <v>372</v>
      </c>
      <c r="L21" s="177" t="s">
        <v>58</v>
      </c>
      <c r="M21" s="177"/>
      <c r="N21" s="178">
        <v>180</v>
      </c>
      <c r="O21" s="180">
        <v>0.13</v>
      </c>
      <c r="P21" s="180">
        <v>0.12155000000000001</v>
      </c>
      <c r="Q21" s="179">
        <v>14.219900000000001</v>
      </c>
      <c r="R21" s="180">
        <v>60.23</v>
      </c>
      <c r="S21" s="182">
        <v>1.50</v>
      </c>
    </row>
    <row r="22" spans="1:19" ht="29.25" customHeight="1">
      <c r="A22" s="176"/>
      <c r="B22" s="177" t="s">
        <v>379</v>
      </c>
      <c r="C22" s="177"/>
      <c r="D22" s="178">
        <v>20</v>
      </c>
      <c r="E22" s="179">
        <v>1.40</v>
      </c>
      <c r="F22" s="180">
        <v>0.36</v>
      </c>
      <c r="G22" s="179">
        <v>9.90</v>
      </c>
      <c r="H22" s="180">
        <v>45.60</v>
      </c>
      <c r="I22" s="191"/>
      <c r="K22" s="176"/>
      <c r="L22" s="177" t="s">
        <v>22</v>
      </c>
      <c r="M22" s="177"/>
      <c r="N22" s="178">
        <v>30</v>
      </c>
      <c r="O22" s="179">
        <v>2.90</v>
      </c>
      <c r="P22" s="180">
        <v>1.01</v>
      </c>
      <c r="Q22" s="180">
        <v>15.60</v>
      </c>
      <c r="R22" s="180">
        <v>79.099999999999994</v>
      </c>
      <c r="S22" s="182"/>
    </row>
    <row r="23" spans="1:19" ht="30.75" customHeight="1">
      <c r="A23" s="176"/>
      <c r="B23" s="177" t="s">
        <v>22</v>
      </c>
      <c r="C23" s="177"/>
      <c r="D23" s="178">
        <v>20</v>
      </c>
      <c r="E23" s="179">
        <v>1.53</v>
      </c>
      <c r="F23" s="180">
        <v>0.54220000000000002</v>
      </c>
      <c r="G23" s="179">
        <v>9.7200000000000006</v>
      </c>
      <c r="H23" s="180">
        <v>48.64</v>
      </c>
      <c r="I23" s="191"/>
      <c r="K23" s="176"/>
      <c r="L23" s="177" t="s">
        <v>379</v>
      </c>
      <c r="M23" s="177"/>
      <c r="N23" s="178">
        <v>25</v>
      </c>
      <c r="O23" s="180">
        <v>1.47</v>
      </c>
      <c r="P23" s="180">
        <v>0.45</v>
      </c>
      <c r="Q23" s="180">
        <v>13.11</v>
      </c>
      <c r="R23" s="180">
        <v>59.634889999999999</v>
      </c>
      <c r="S23" s="182"/>
    </row>
    <row r="24" spans="1:19" ht="15">
      <c r="A24" s="173" t="s">
        <v>35</v>
      </c>
      <c r="B24" s="174"/>
      <c r="C24" s="174"/>
      <c r="D24" s="174"/>
      <c r="E24" s="174"/>
      <c r="F24" s="174"/>
      <c r="G24" s="174"/>
      <c r="H24" s="174"/>
      <c r="I24" s="175"/>
      <c r="K24" s="173" t="s">
        <v>35</v>
      </c>
      <c r="L24" s="174"/>
      <c r="M24" s="174"/>
      <c r="N24" s="174"/>
      <c r="O24" s="174"/>
      <c r="P24" s="174"/>
      <c r="Q24" s="174"/>
      <c r="R24" s="174"/>
      <c r="S24" s="175"/>
    </row>
    <row r="25" spans="1:19" ht="19.5" customHeight="1">
      <c r="A25" s="176" t="s">
        <v>59</v>
      </c>
      <c r="B25" s="177" t="s">
        <v>407</v>
      </c>
      <c r="C25" s="177"/>
      <c r="D25" s="178">
        <v>60</v>
      </c>
      <c r="E25" s="179">
        <v>2.74</v>
      </c>
      <c r="F25" s="179">
        <v>3.30</v>
      </c>
      <c r="G25" s="179">
        <v>37.799999999999997</v>
      </c>
      <c r="H25" s="180">
        <v>190.20</v>
      </c>
      <c r="I25" s="182">
        <v>0.17</v>
      </c>
      <c r="K25" s="176" t="s">
        <v>59</v>
      </c>
      <c r="L25" s="177" t="s">
        <v>407</v>
      </c>
      <c r="M25" s="177"/>
      <c r="N25" s="178">
        <v>70</v>
      </c>
      <c r="O25" s="179">
        <v>3.20</v>
      </c>
      <c r="P25" s="178">
        <v>4.4400000000000004</v>
      </c>
      <c r="Q25" s="179">
        <v>42</v>
      </c>
      <c r="R25" s="180">
        <v>223</v>
      </c>
      <c r="S25" s="182">
        <v>0.19</v>
      </c>
    </row>
    <row r="26" spans="1:19" ht="26.25" customHeight="1">
      <c r="A26" s="207"/>
      <c r="B26" s="229" t="s">
        <v>408</v>
      </c>
      <c r="C26" s="229"/>
      <c r="D26" s="230">
        <v>180</v>
      </c>
      <c r="E26" s="231">
        <v>5.20</v>
      </c>
      <c r="F26" s="231">
        <v>5.80</v>
      </c>
      <c r="G26" s="231">
        <v>8.50</v>
      </c>
      <c r="H26" s="232">
        <v>108</v>
      </c>
      <c r="I26" s="233">
        <v>14.50</v>
      </c>
      <c r="K26" s="207"/>
      <c r="L26" s="235" t="s">
        <v>408</v>
      </c>
      <c r="M26" s="236"/>
      <c r="N26" s="230">
        <v>200</v>
      </c>
      <c r="O26" s="231">
        <v>5.77</v>
      </c>
      <c r="P26" s="231">
        <v>6.44</v>
      </c>
      <c r="Q26" s="231">
        <v>9.44</v>
      </c>
      <c r="R26" s="232">
        <v>120</v>
      </c>
      <c r="S26" s="234">
        <v>16.11</v>
      </c>
    </row>
    <row r="27" spans="1:19" ht="15">
      <c r="A27" s="173" t="s">
        <v>39</v>
      </c>
      <c r="B27" s="174"/>
      <c r="C27" s="174"/>
      <c r="D27" s="174"/>
      <c r="E27" s="174"/>
      <c r="F27" s="174"/>
      <c r="G27" s="174"/>
      <c r="H27" s="174"/>
      <c r="I27" s="175"/>
      <c r="K27" s="173" t="s">
        <v>39</v>
      </c>
      <c r="L27" s="174"/>
      <c r="M27" s="174"/>
      <c r="N27" s="174"/>
      <c r="O27" s="174"/>
      <c r="P27" s="174"/>
      <c r="Q27" s="174"/>
      <c r="R27" s="174"/>
      <c r="S27" s="175"/>
    </row>
    <row r="28" spans="1:19" ht="21.75" customHeight="1">
      <c r="A28" s="176">
        <v>45</v>
      </c>
      <c r="B28" s="177" t="s">
        <v>42</v>
      </c>
      <c r="C28" s="177"/>
      <c r="D28" s="178">
        <v>40</v>
      </c>
      <c r="E28" s="179">
        <v>0.50</v>
      </c>
      <c r="F28" s="179">
        <v>3</v>
      </c>
      <c r="G28" s="179">
        <v>3.30</v>
      </c>
      <c r="H28" s="180">
        <v>52.30</v>
      </c>
      <c r="I28" s="181">
        <v>2.90</v>
      </c>
      <c r="K28" s="176">
        <v>45</v>
      </c>
      <c r="L28" s="177" t="s">
        <v>42</v>
      </c>
      <c r="M28" s="177"/>
      <c r="N28" s="178">
        <v>60</v>
      </c>
      <c r="O28" s="179">
        <v>0.80</v>
      </c>
      <c r="P28" s="179">
        <v>4.54</v>
      </c>
      <c r="Q28" s="179">
        <v>5</v>
      </c>
      <c r="R28" s="180">
        <v>78.55</v>
      </c>
      <c r="S28" s="181">
        <v>4.30</v>
      </c>
    </row>
    <row r="29" spans="1:19" ht="26.25" customHeight="1">
      <c r="A29" s="176">
        <v>258</v>
      </c>
      <c r="B29" s="204" t="s">
        <v>146</v>
      </c>
      <c r="C29" s="228"/>
      <c r="D29" s="178">
        <v>55</v>
      </c>
      <c r="E29" s="179">
        <v>6.24</v>
      </c>
      <c r="F29" s="179">
        <v>2.2000000000000002</v>
      </c>
      <c r="G29" s="179">
        <v>5.80</v>
      </c>
      <c r="H29" s="180">
        <v>82.60</v>
      </c>
      <c r="I29" s="181">
        <v>0.10</v>
      </c>
      <c r="K29" s="176">
        <v>258</v>
      </c>
      <c r="L29" s="177" t="s">
        <v>146</v>
      </c>
      <c r="M29" s="177"/>
      <c r="N29" s="178">
        <v>70</v>
      </c>
      <c r="O29" s="179">
        <v>7.80</v>
      </c>
      <c r="P29" s="179">
        <v>2.8439999999999999</v>
      </c>
      <c r="Q29" s="179">
        <v>7.40</v>
      </c>
      <c r="R29" s="180">
        <v>105.12</v>
      </c>
      <c r="S29" s="182">
        <v>0.12</v>
      </c>
    </row>
    <row r="30" spans="1:19" ht="15" customHeight="1">
      <c r="A30" s="176">
        <v>350</v>
      </c>
      <c r="B30" s="177" t="s">
        <v>235</v>
      </c>
      <c r="C30" s="177"/>
      <c r="D30" s="178">
        <v>20</v>
      </c>
      <c r="E30" s="179">
        <v>0.60</v>
      </c>
      <c r="F30" s="179">
        <v>2.60</v>
      </c>
      <c r="G30" s="179">
        <v>1.80</v>
      </c>
      <c r="H30" s="180">
        <v>26.80</v>
      </c>
      <c r="I30" s="181">
        <v>0.30</v>
      </c>
      <c r="K30" s="207">
        <v>350</v>
      </c>
      <c r="L30" s="198" t="s">
        <v>235</v>
      </c>
      <c r="M30" s="198"/>
      <c r="N30" s="199">
        <v>25</v>
      </c>
      <c r="O30" s="201">
        <v>0.80</v>
      </c>
      <c r="P30" s="200">
        <v>3.3443999999999998</v>
      </c>
      <c r="Q30" s="201">
        <v>2.2999999999999998</v>
      </c>
      <c r="R30" s="201">
        <v>34</v>
      </c>
      <c r="S30" s="203">
        <v>0.37</v>
      </c>
    </row>
    <row r="31" spans="1:19" ht="15" customHeight="1">
      <c r="A31" s="176">
        <v>321</v>
      </c>
      <c r="B31" s="237" t="s">
        <v>64</v>
      </c>
      <c r="C31" s="238"/>
      <c r="D31" s="186">
        <v>110</v>
      </c>
      <c r="E31" s="189">
        <v>2.2000000000000002</v>
      </c>
      <c r="F31" s="189">
        <v>5.0999999999999996</v>
      </c>
      <c r="G31" s="189">
        <v>12.80</v>
      </c>
      <c r="H31" s="187">
        <v>116</v>
      </c>
      <c r="I31" s="227">
        <v>6</v>
      </c>
      <c r="K31" s="176">
        <v>321</v>
      </c>
      <c r="L31" s="185" t="s">
        <v>64</v>
      </c>
      <c r="M31" s="185"/>
      <c r="N31" s="186">
        <v>130</v>
      </c>
      <c r="O31" s="189">
        <v>2.60</v>
      </c>
      <c r="P31" s="189">
        <v>5.63</v>
      </c>
      <c r="Q31" s="189">
        <v>14.08</v>
      </c>
      <c r="R31" s="187">
        <v>130.32</v>
      </c>
      <c r="S31" s="188">
        <v>7.04</v>
      </c>
    </row>
    <row r="32" spans="1:19" ht="24.75" customHeight="1">
      <c r="A32" s="176"/>
      <c r="B32" s="177" t="s">
        <v>22</v>
      </c>
      <c r="C32" s="177"/>
      <c r="D32" s="178">
        <v>20</v>
      </c>
      <c r="E32" s="179">
        <v>1.51</v>
      </c>
      <c r="F32" s="180">
        <v>0.54220000000000002</v>
      </c>
      <c r="G32" s="179">
        <v>9.7200000000000006</v>
      </c>
      <c r="H32" s="180">
        <v>48.64</v>
      </c>
      <c r="I32" s="191"/>
      <c r="K32" s="176"/>
      <c r="L32" s="177" t="s">
        <v>379</v>
      </c>
      <c r="M32" s="177"/>
      <c r="N32" s="178">
        <v>25</v>
      </c>
      <c r="O32" s="180">
        <v>1.47</v>
      </c>
      <c r="P32" s="180">
        <v>0.45</v>
      </c>
      <c r="Q32" s="180">
        <v>13.11</v>
      </c>
      <c r="R32" s="180">
        <v>59.634889999999999</v>
      </c>
      <c r="S32" s="182"/>
    </row>
    <row r="33" spans="1:19" ht="26.25" customHeight="1">
      <c r="A33" s="176"/>
      <c r="B33" s="177" t="s">
        <v>379</v>
      </c>
      <c r="C33" s="177"/>
      <c r="D33" s="178">
        <v>20</v>
      </c>
      <c r="E33" s="179">
        <v>1</v>
      </c>
      <c r="F33" s="180">
        <v>0.36</v>
      </c>
      <c r="G33" s="179">
        <v>9.90</v>
      </c>
      <c r="H33" s="180">
        <v>45.60</v>
      </c>
      <c r="I33" s="191"/>
      <c r="K33" s="176"/>
      <c r="L33" s="177" t="s">
        <v>22</v>
      </c>
      <c r="M33" s="177"/>
      <c r="N33" s="178">
        <v>20</v>
      </c>
      <c r="O33" s="179">
        <v>1.50</v>
      </c>
      <c r="P33" s="180">
        <v>0.54220000000000002</v>
      </c>
      <c r="Q33" s="179">
        <v>9.7200000000000006</v>
      </c>
      <c r="R33" s="180">
        <v>48.64</v>
      </c>
      <c r="S33" s="191"/>
    </row>
    <row r="34" spans="1:19" ht="32.25" customHeight="1" thickBot="1">
      <c r="A34" s="176">
        <v>378</v>
      </c>
      <c r="B34" s="177" t="s">
        <v>172</v>
      </c>
      <c r="C34" s="177"/>
      <c r="D34" s="178">
        <v>150</v>
      </c>
      <c r="E34" s="180">
        <v>0.22</v>
      </c>
      <c r="F34" s="179">
        <v>0</v>
      </c>
      <c r="G34" s="179">
        <v>26</v>
      </c>
      <c r="H34" s="180">
        <v>110.20</v>
      </c>
      <c r="I34" s="181">
        <v>6.50</v>
      </c>
      <c r="K34" s="176">
        <v>393</v>
      </c>
      <c r="L34" s="177" t="s">
        <v>43</v>
      </c>
      <c r="M34" s="177"/>
      <c r="N34" s="210" t="s">
        <v>283</v>
      </c>
      <c r="O34" s="180">
        <v>0.15</v>
      </c>
      <c r="P34" s="180">
        <v>0</v>
      </c>
      <c r="Q34" s="180">
        <v>9.50</v>
      </c>
      <c r="R34" s="180">
        <v>40.10</v>
      </c>
      <c r="S34" s="182">
        <v>2.50</v>
      </c>
    </row>
    <row r="35" spans="1:19" ht="24" customHeight="1">
      <c r="A35" s="211" t="s">
        <v>409</v>
      </c>
      <c r="B35" s="212"/>
      <c r="C35" s="212"/>
      <c r="D35" s="212"/>
      <c r="E35" s="212" t="s">
        <v>410</v>
      </c>
      <c r="F35" s="212"/>
      <c r="G35" s="212"/>
      <c r="H35" s="213" t="s">
        <v>12</v>
      </c>
      <c r="I35" s="214" t="s">
        <v>13</v>
      </c>
      <c r="K35" s="211" t="s">
        <v>411</v>
      </c>
      <c r="L35" s="212"/>
      <c r="M35" s="212"/>
      <c r="N35" s="212"/>
      <c r="O35" s="212" t="s">
        <v>11</v>
      </c>
      <c r="P35" s="212"/>
      <c r="Q35" s="212"/>
      <c r="R35" s="213" t="s">
        <v>12</v>
      </c>
      <c r="S35" s="214" t="s">
        <v>13</v>
      </c>
    </row>
    <row r="36" spans="1:19" ht="15">
      <c r="A36" s="215"/>
      <c r="B36" s="216"/>
      <c r="C36" s="216"/>
      <c r="D36" s="216"/>
      <c r="E36" s="216" t="s">
        <v>14</v>
      </c>
      <c r="F36" s="216" t="s">
        <v>15</v>
      </c>
      <c r="G36" s="216" t="s">
        <v>16</v>
      </c>
      <c r="H36" s="217"/>
      <c r="I36" s="218" t="s">
        <v>17</v>
      </c>
      <c r="K36" s="215"/>
      <c r="L36" s="216"/>
      <c r="M36" s="216"/>
      <c r="N36" s="216"/>
      <c r="O36" s="216" t="s">
        <v>14</v>
      </c>
      <c r="P36" s="216" t="s">
        <v>15</v>
      </c>
      <c r="Q36" s="216" t="s">
        <v>16</v>
      </c>
      <c r="R36" s="217"/>
      <c r="S36" s="218" t="s">
        <v>17</v>
      </c>
    </row>
    <row r="37" spans="1:19" ht="15.75" thickBot="1">
      <c r="A37" s="219"/>
      <c r="B37" s="220"/>
      <c r="C37" s="220"/>
      <c r="D37" s="220"/>
      <c r="E37" s="221">
        <f>E34+E33+E32+E31+E30+E29+E28+E26+E25+E23+E22+E21+E20+E19+E18+E16+E14+E13+E12+E11+E10</f>
        <v>52.97</v>
      </c>
      <c r="F37" s="221">
        <f>F34+F33+F32+F31+F30+F29+F28+F26+F25+F23+F22+F21+F20+F19+F18+F16+F14+F13+F12+F11+F10</f>
        <v>52.98660000000001</v>
      </c>
      <c r="G37" s="221">
        <f>G34+G33+G32+G31+G30+G29+G28+G26+G25+G23+G22+G21+G20+G19+G18+G16+G14+G13+G12+G11+G10</f>
        <v>209.40</v>
      </c>
      <c r="H37" s="221">
        <f>H34+H33+H32+H31+H30+H29+H28+H26+H25+H23+H22+H21+H20+H19+H18+H16+H14+H13+H12+H11+H10</f>
        <v>1569.75</v>
      </c>
      <c r="I37" s="222">
        <f>I34+I33+I32+I31+I30+I29+I28+I26+I25+I23+I22+I21+I20+I19+I18+I16+I14+I13+I12+I11+I10</f>
        <v>62.930000000000007</v>
      </c>
      <c r="K37" s="219"/>
      <c r="L37" s="220"/>
      <c r="M37" s="220"/>
      <c r="N37" s="220"/>
      <c r="O37" s="221">
        <f>O34+O33+O32+O31+O30+O29+O28+O26+O25+O23+O22+O21+O20+O19+O18+O16+O14+O13+O12+O11+O10</f>
        <v>66.16</v>
      </c>
      <c r="P37" s="221">
        <f>P34+P33+P32+P31+P30+P29+P28+P26+P25+P23+P22+P21+P20+P19+P18+P16+P14+P13+P12+P11+P10</f>
        <v>72.132949999999994</v>
      </c>
      <c r="Q37" s="221">
        <f>Q34+Q33+Q32+Q31+Q30+Q29+Q28+Q26+Q25+Q23+Q22+Q21+Q20+Q19+Q18+Q16+Q14+Q13+Q12+Q11+Q10</f>
        <v>232.63989999999995</v>
      </c>
      <c r="R37" s="221">
        <f>R34+R33+R32+R31+R30+R29+R28+R26+R25+R23+R22+R21+R20+R19+R18+R16+R14+R13+R12+R11+R10</f>
        <v>1844.5197799999999</v>
      </c>
      <c r="S37" s="222">
        <f>S34+S33+S32+S31+S30+S29+S28+S26+S25+S23+S22+S21+S20+S19+S18+S16+S14+S13+S12+S11+S10</f>
        <v>68.320000000000007</v>
      </c>
    </row>
  </sheetData>
  <mergeCells count="72">
    <mergeCell ref="R35:R36"/>
    <mergeCell ref="L31:M31"/>
    <mergeCell ref="L32:M32"/>
    <mergeCell ref="L33:M33"/>
    <mergeCell ref="L34:M34"/>
    <mergeCell ref="K35:N37"/>
    <mergeCell ref="O35:Q35"/>
    <mergeCell ref="L30:M30"/>
    <mergeCell ref="L19:M19"/>
    <mergeCell ref="L20:M20"/>
    <mergeCell ref="L21:M21"/>
    <mergeCell ref="L22:M22"/>
    <mergeCell ref="L23:M23"/>
    <mergeCell ref="K24:S24"/>
    <mergeCell ref="L25:M25"/>
    <mergeCell ref="L26:M26"/>
    <mergeCell ref="K27:S27"/>
    <mergeCell ref="L28:M28"/>
    <mergeCell ref="L29:M29"/>
    <mergeCell ref="L18:M18"/>
    <mergeCell ref="O7:Q7"/>
    <mergeCell ref="R7:R8"/>
    <mergeCell ref="K9:S9"/>
    <mergeCell ref="L10:M10"/>
    <mergeCell ref="L11:M11"/>
    <mergeCell ref="L12:M12"/>
    <mergeCell ref="L13:M13"/>
    <mergeCell ref="L14:M14"/>
    <mergeCell ref="K15:S15"/>
    <mergeCell ref="L16:M16"/>
    <mergeCell ref="K17:S17"/>
    <mergeCell ref="B33:C33"/>
    <mergeCell ref="B34:C34"/>
    <mergeCell ref="A35:D37"/>
    <mergeCell ref="E35:G35"/>
    <mergeCell ref="H35:H36"/>
    <mergeCell ref="K1:S1"/>
    <mergeCell ref="N4:R4"/>
    <mergeCell ref="K7:K8"/>
    <mergeCell ref="L7:M8"/>
    <mergeCell ref="N7:N8"/>
    <mergeCell ref="B32:C32"/>
    <mergeCell ref="B21:C21"/>
    <mergeCell ref="B22:C22"/>
    <mergeCell ref="B23:C23"/>
    <mergeCell ref="A24:I24"/>
    <mergeCell ref="B25:C25"/>
    <mergeCell ref="B26:C26"/>
    <mergeCell ref="A27:I27"/>
    <mergeCell ref="B28:C28"/>
    <mergeCell ref="B29:C29"/>
    <mergeCell ref="B30:C30"/>
    <mergeCell ref="B31:C31"/>
    <mergeCell ref="B20:C20"/>
    <mergeCell ref="A9:I9"/>
    <mergeCell ref="B10:C10"/>
    <mergeCell ref="B11:C11"/>
    <mergeCell ref="B12:C12"/>
    <mergeCell ref="B13:C13"/>
    <mergeCell ref="B14:C14"/>
    <mergeCell ref="A15:I15"/>
    <mergeCell ref="B16:C16"/>
    <mergeCell ref="A17:I17"/>
    <mergeCell ref="B18:C18"/>
    <mergeCell ref="B19:C19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8ebf7ba-629b-48fd-ade8-d2094b658145}">
  <dimension ref="A1:S37"/>
  <sheetViews>
    <sheetView workbookViewId="0" topLeftCell="A19">
      <selection pane="topLeft" activeCell="T2" sqref="T2"/>
    </sheetView>
  </sheetViews>
  <sheetFormatPr defaultRowHeight="15"/>
  <cols>
    <col min="14" max="14" width="7.57142857142857" customWidth="1"/>
    <col min="18" max="18" width="7.28571428571429" customWidth="1"/>
    <col min="19" max="19" width="7.14285714285714" customWidth="1"/>
  </cols>
  <sheetData>
    <row r="1" spans="1:19" ht="15">
      <c r="A1" s="223" t="s">
        <v>412</v>
      </c>
      <c r="B1" s="224"/>
      <c r="C1" s="224"/>
      <c r="D1" s="224"/>
      <c r="E1" s="224"/>
      <c r="F1" s="224"/>
      <c r="G1" s="224"/>
      <c r="H1" s="224"/>
      <c r="I1" s="225"/>
      <c r="K1" s="155" t="s">
        <v>413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4</v>
      </c>
      <c r="B2" s="162" t="s">
        <v>1</v>
      </c>
      <c r="C2" s="163">
        <v>4</v>
      </c>
      <c r="D2" s="159"/>
      <c r="E2" s="159"/>
      <c r="F2" s="159"/>
      <c r="G2" s="159"/>
      <c r="H2" s="160"/>
      <c r="I2" s="161"/>
      <c r="K2" s="158">
        <v>4</v>
      </c>
      <c r="L2" s="162" t="s">
        <v>1</v>
      </c>
      <c r="M2" s="163">
        <v>4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1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1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158"/>
      <c r="B5" s="166" t="s">
        <v>6</v>
      </c>
      <c r="C5" s="164" t="s">
        <v>7</v>
      </c>
      <c r="D5" s="159"/>
      <c r="E5" s="159"/>
      <c r="F5" s="159"/>
      <c r="G5" s="159"/>
      <c r="H5" s="160"/>
      <c r="I5" s="161"/>
      <c r="K5" s="158"/>
      <c r="L5" s="166" t="s">
        <v>6</v>
      </c>
      <c r="M5" s="167" t="s">
        <v>276</v>
      </c>
      <c r="N5" s="159"/>
      <c r="O5" s="159"/>
      <c r="P5" s="159"/>
      <c r="Q5" s="159"/>
      <c r="R5" s="160"/>
      <c r="S5" s="161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15">
      <c r="A10" s="176">
        <v>237</v>
      </c>
      <c r="B10" s="185" t="s">
        <v>137</v>
      </c>
      <c r="C10" s="185"/>
      <c r="D10" s="186">
        <v>90</v>
      </c>
      <c r="E10" s="189">
        <v>13.56</v>
      </c>
      <c r="F10" s="189">
        <v>11.40</v>
      </c>
      <c r="G10" s="189">
        <v>10.199999999999999</v>
      </c>
      <c r="H10" s="187">
        <v>225.60</v>
      </c>
      <c r="I10" s="227">
        <v>0.24</v>
      </c>
      <c r="K10" s="176">
        <v>237</v>
      </c>
      <c r="L10" s="185" t="s">
        <v>137</v>
      </c>
      <c r="M10" s="185"/>
      <c r="N10" s="186">
        <v>105</v>
      </c>
      <c r="O10" s="189">
        <v>15.85</v>
      </c>
      <c r="P10" s="189">
        <v>13.23</v>
      </c>
      <c r="Q10" s="189">
        <v>11.86</v>
      </c>
      <c r="R10" s="187">
        <v>263.13</v>
      </c>
      <c r="S10" s="188">
        <v>0.26</v>
      </c>
    </row>
    <row r="11" spans="1:19" ht="15">
      <c r="A11" s="176">
        <v>360</v>
      </c>
      <c r="B11" s="177" t="s">
        <v>414</v>
      </c>
      <c r="C11" s="177"/>
      <c r="D11" s="178">
        <v>20</v>
      </c>
      <c r="E11" s="180">
        <v>0.15</v>
      </c>
      <c r="F11" s="183">
        <v>0.10</v>
      </c>
      <c r="G11" s="179">
        <v>12.10</v>
      </c>
      <c r="H11" s="180">
        <v>61.50</v>
      </c>
      <c r="I11" s="181">
        <v>5.40</v>
      </c>
      <c r="K11" s="176">
        <v>360</v>
      </c>
      <c r="L11" s="177" t="s">
        <v>414</v>
      </c>
      <c r="M11" s="177"/>
      <c r="N11" s="178">
        <v>25</v>
      </c>
      <c r="O11" s="180">
        <v>0.18</v>
      </c>
      <c r="P11" s="180">
        <v>0.12444</v>
      </c>
      <c r="Q11" s="180">
        <v>15.12</v>
      </c>
      <c r="R11" s="180">
        <v>76.87</v>
      </c>
      <c r="S11" s="182">
        <v>5.70</v>
      </c>
    </row>
    <row r="12" spans="1:19" ht="15">
      <c r="A12" s="176"/>
      <c r="B12" s="177" t="s">
        <v>53</v>
      </c>
      <c r="C12" s="177"/>
      <c r="D12" s="178">
        <v>20</v>
      </c>
      <c r="E12" s="179">
        <v>1.51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1.0144439999999999</v>
      </c>
      <c r="Q12" s="180">
        <v>15.60</v>
      </c>
      <c r="R12" s="180">
        <v>79.099999999999994</v>
      </c>
      <c r="S12" s="182"/>
    </row>
    <row r="13" spans="1:19" ht="15">
      <c r="A13" s="176">
        <v>395</v>
      </c>
      <c r="B13" s="177" t="s">
        <v>21</v>
      </c>
      <c r="C13" s="177"/>
      <c r="D13" s="178">
        <v>150</v>
      </c>
      <c r="E13" s="179">
        <v>2.2000000000000002</v>
      </c>
      <c r="F13" s="179">
        <v>2.40</v>
      </c>
      <c r="G13" s="178">
        <v>14</v>
      </c>
      <c r="H13" s="180">
        <v>87.50</v>
      </c>
      <c r="I13" s="181">
        <v>1.40</v>
      </c>
      <c r="K13" s="176">
        <v>395</v>
      </c>
      <c r="L13" s="177" t="s">
        <v>415</v>
      </c>
      <c r="M13" s="177"/>
      <c r="N13" s="178">
        <v>180</v>
      </c>
      <c r="O13" s="179">
        <v>2.60</v>
      </c>
      <c r="P13" s="179">
        <v>2.9444439999999998</v>
      </c>
      <c r="Q13" s="179">
        <v>17</v>
      </c>
      <c r="R13" s="179">
        <v>107.50</v>
      </c>
      <c r="S13" s="182">
        <v>1.70</v>
      </c>
    </row>
    <row r="14" spans="1:19" ht="15">
      <c r="A14" s="176"/>
      <c r="B14" s="177" t="s">
        <v>70</v>
      </c>
      <c r="C14" s="177"/>
      <c r="D14" s="178">
        <v>80</v>
      </c>
      <c r="E14" s="179">
        <v>1.30</v>
      </c>
      <c r="F14" s="179">
        <v>0.40</v>
      </c>
      <c r="G14" s="178">
        <v>20</v>
      </c>
      <c r="H14" s="180">
        <v>94</v>
      </c>
      <c r="I14" s="182">
        <v>8</v>
      </c>
      <c r="K14" s="176"/>
      <c r="L14" s="177" t="s">
        <v>70</v>
      </c>
      <c r="M14" s="177"/>
      <c r="N14" s="178">
        <v>80</v>
      </c>
      <c r="O14" s="179">
        <v>1.30</v>
      </c>
      <c r="P14" s="179">
        <v>0.40</v>
      </c>
      <c r="Q14" s="178">
        <v>20</v>
      </c>
      <c r="R14" s="180">
        <v>94</v>
      </c>
      <c r="S14" s="182">
        <v>8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416</v>
      </c>
      <c r="C16" s="177"/>
      <c r="D16" s="178">
        <v>100</v>
      </c>
      <c r="E16" s="179">
        <v>0.10</v>
      </c>
      <c r="F16" s="180">
        <v>0</v>
      </c>
      <c r="G16" s="179">
        <v>10.30</v>
      </c>
      <c r="H16" s="180">
        <v>42</v>
      </c>
      <c r="I16" s="181">
        <v>0.80</v>
      </c>
      <c r="K16" s="192" t="s">
        <v>25</v>
      </c>
      <c r="L16" s="177" t="s">
        <v>416</v>
      </c>
      <c r="M16" s="177"/>
      <c r="N16" s="178">
        <v>100</v>
      </c>
      <c r="O16" s="179">
        <v>0.10</v>
      </c>
      <c r="P16" s="180">
        <v>0</v>
      </c>
      <c r="Q16" s="179">
        <v>10.30</v>
      </c>
      <c r="R16" s="180">
        <v>42</v>
      </c>
      <c r="S16" s="181">
        <v>0.80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39.75" customHeight="1">
      <c r="A18" s="207">
        <v>20</v>
      </c>
      <c r="B18" s="239" t="s">
        <v>417</v>
      </c>
      <c r="C18" s="240"/>
      <c r="D18" s="199">
        <v>40</v>
      </c>
      <c r="E18" s="201">
        <v>0.56000000000000005</v>
      </c>
      <c r="F18" s="201">
        <v>2.0299999999999998</v>
      </c>
      <c r="G18" s="200">
        <v>5.60</v>
      </c>
      <c r="H18" s="201">
        <v>35.200000000000003</v>
      </c>
      <c r="I18" s="202">
        <v>14</v>
      </c>
      <c r="K18" s="207">
        <v>20</v>
      </c>
      <c r="L18" s="239" t="s">
        <v>417</v>
      </c>
      <c r="M18" s="240"/>
      <c r="N18" s="199">
        <v>60</v>
      </c>
      <c r="O18" s="201">
        <v>0.84</v>
      </c>
      <c r="P18" s="200">
        <v>3.1425960000000002</v>
      </c>
      <c r="Q18" s="200">
        <v>8.40</v>
      </c>
      <c r="R18" s="201">
        <v>48.75</v>
      </c>
      <c r="S18" s="202">
        <v>21</v>
      </c>
    </row>
    <row r="19" spans="1:19" ht="31.5" customHeight="1">
      <c r="A19" s="176">
        <v>87</v>
      </c>
      <c r="B19" s="177" t="s">
        <v>111</v>
      </c>
      <c r="C19" s="177"/>
      <c r="D19" s="178">
        <v>150</v>
      </c>
      <c r="E19" s="179">
        <v>4.9000000000000004</v>
      </c>
      <c r="F19" s="179">
        <v>2.80</v>
      </c>
      <c r="G19" s="179">
        <v>10.60</v>
      </c>
      <c r="H19" s="180">
        <v>105.70</v>
      </c>
      <c r="I19" s="182">
        <v>2.90</v>
      </c>
      <c r="K19" s="176">
        <v>87</v>
      </c>
      <c r="L19" s="177" t="s">
        <v>111</v>
      </c>
      <c r="M19" s="177"/>
      <c r="N19" s="178">
        <v>200</v>
      </c>
      <c r="O19" s="179">
        <v>6.50</v>
      </c>
      <c r="P19" s="179">
        <v>3.74499</v>
      </c>
      <c r="Q19" s="179">
        <v>14.13</v>
      </c>
      <c r="R19" s="180">
        <v>140.93</v>
      </c>
      <c r="S19" s="182">
        <v>3.80</v>
      </c>
    </row>
    <row r="20" spans="1:19" ht="27" customHeight="1">
      <c r="A20" s="207">
        <v>278</v>
      </c>
      <c r="B20" s="198" t="s">
        <v>222</v>
      </c>
      <c r="C20" s="198"/>
      <c r="D20" s="199">
        <v>100</v>
      </c>
      <c r="E20" s="200">
        <v>11.20</v>
      </c>
      <c r="F20" s="200">
        <v>5.30</v>
      </c>
      <c r="G20" s="200">
        <v>2.70</v>
      </c>
      <c r="H20" s="201">
        <v>105.40</v>
      </c>
      <c r="I20" s="202">
        <v>0.90</v>
      </c>
      <c r="K20" s="207">
        <v>278</v>
      </c>
      <c r="L20" s="198" t="s">
        <v>222</v>
      </c>
      <c r="M20" s="198"/>
      <c r="N20" s="199">
        <v>110</v>
      </c>
      <c r="O20" s="200">
        <v>13.10</v>
      </c>
      <c r="P20" s="200">
        <v>6.2439999999999998</v>
      </c>
      <c r="Q20" s="200">
        <v>3.24</v>
      </c>
      <c r="R20" s="201">
        <v>123.60</v>
      </c>
      <c r="S20" s="203">
        <v>1.1000000000000001</v>
      </c>
    </row>
    <row r="21" spans="1:19" ht="15">
      <c r="A21" s="176">
        <v>165</v>
      </c>
      <c r="B21" s="177" t="s">
        <v>77</v>
      </c>
      <c r="C21" s="177"/>
      <c r="D21" s="178">
        <v>105</v>
      </c>
      <c r="E21" s="179">
        <v>4.0999999999999996</v>
      </c>
      <c r="F21" s="179">
        <v>5.20</v>
      </c>
      <c r="G21" s="179">
        <v>21.50</v>
      </c>
      <c r="H21" s="180">
        <v>193.83</v>
      </c>
      <c r="I21" s="182"/>
      <c r="K21" s="176">
        <v>165</v>
      </c>
      <c r="L21" s="177" t="s">
        <v>77</v>
      </c>
      <c r="M21" s="177"/>
      <c r="N21" s="178">
        <v>115</v>
      </c>
      <c r="O21" s="179">
        <v>4.80</v>
      </c>
      <c r="P21" s="179">
        <v>6.10</v>
      </c>
      <c r="Q21" s="179">
        <v>23.30</v>
      </c>
      <c r="R21" s="180">
        <v>231.98</v>
      </c>
      <c r="S21" s="191"/>
    </row>
    <row r="22" spans="1:19" ht="15">
      <c r="A22" s="176" t="s">
        <v>330</v>
      </c>
      <c r="B22" s="177" t="s">
        <v>102</v>
      </c>
      <c r="C22" s="177"/>
      <c r="D22" s="178">
        <v>150</v>
      </c>
      <c r="E22" s="179">
        <v>0.14000000000000001</v>
      </c>
      <c r="F22" s="183">
        <v>0</v>
      </c>
      <c r="G22" s="179">
        <v>20.70</v>
      </c>
      <c r="H22" s="180">
        <v>85.90</v>
      </c>
      <c r="I22" s="193">
        <v>3</v>
      </c>
      <c r="K22" s="176" t="s">
        <v>330</v>
      </c>
      <c r="L22" s="177" t="s">
        <v>102</v>
      </c>
      <c r="M22" s="177"/>
      <c r="N22" s="178">
        <v>180</v>
      </c>
      <c r="O22" s="180">
        <v>0.12</v>
      </c>
      <c r="P22" s="180">
        <v>0</v>
      </c>
      <c r="Q22" s="179">
        <v>24.847999999999999</v>
      </c>
      <c r="R22" s="180">
        <v>103.60</v>
      </c>
      <c r="S22" s="182">
        <v>3.60</v>
      </c>
    </row>
    <row r="23" spans="1:19" ht="27" customHeight="1">
      <c r="A23" s="176"/>
      <c r="B23" s="177" t="s">
        <v>379</v>
      </c>
      <c r="C23" s="177"/>
      <c r="D23" s="178">
        <v>20</v>
      </c>
      <c r="E23" s="179">
        <v>1.40</v>
      </c>
      <c r="F23" s="180">
        <v>0.36</v>
      </c>
      <c r="G23" s="179">
        <v>9.90</v>
      </c>
      <c r="H23" s="180">
        <v>45.60</v>
      </c>
      <c r="I23" s="191"/>
      <c r="K23" s="176"/>
      <c r="L23" s="177" t="s">
        <v>22</v>
      </c>
      <c r="M23" s="177"/>
      <c r="N23" s="178">
        <v>30</v>
      </c>
      <c r="O23" s="179">
        <v>2.90</v>
      </c>
      <c r="P23" s="180">
        <v>1.01</v>
      </c>
      <c r="Q23" s="180">
        <v>15.60</v>
      </c>
      <c r="R23" s="180">
        <v>79.099999999999994</v>
      </c>
      <c r="S23" s="182"/>
    </row>
    <row r="24" spans="1:19" ht="24.75" customHeight="1">
      <c r="A24" s="176"/>
      <c r="B24" s="177" t="s">
        <v>22</v>
      </c>
      <c r="C24" s="177"/>
      <c r="D24" s="178">
        <v>20</v>
      </c>
      <c r="E24" s="179">
        <v>1.53</v>
      </c>
      <c r="F24" s="180">
        <v>0.54220000000000002</v>
      </c>
      <c r="G24" s="179">
        <v>9.7200000000000006</v>
      </c>
      <c r="H24" s="180">
        <v>48.64</v>
      </c>
      <c r="I24" s="191"/>
      <c r="K24" s="176"/>
      <c r="L24" s="177" t="s">
        <v>379</v>
      </c>
      <c r="M24" s="177"/>
      <c r="N24" s="178">
        <v>25</v>
      </c>
      <c r="O24" s="180">
        <v>1.47</v>
      </c>
      <c r="P24" s="180">
        <v>0.45</v>
      </c>
      <c r="Q24" s="180">
        <v>13.11</v>
      </c>
      <c r="R24" s="180">
        <v>59.634889999999999</v>
      </c>
      <c r="S24" s="182"/>
    </row>
    <row r="25" spans="1:19" ht="15">
      <c r="A25" s="173" t="s">
        <v>35</v>
      </c>
      <c r="B25" s="174"/>
      <c r="C25" s="174"/>
      <c r="D25" s="174"/>
      <c r="E25" s="174"/>
      <c r="F25" s="174"/>
      <c r="G25" s="174"/>
      <c r="H25" s="174"/>
      <c r="I25" s="175"/>
      <c r="K25" s="173" t="s">
        <v>35</v>
      </c>
      <c r="L25" s="174"/>
      <c r="M25" s="174"/>
      <c r="N25" s="174"/>
      <c r="O25" s="174"/>
      <c r="P25" s="174"/>
      <c r="Q25" s="174"/>
      <c r="R25" s="174"/>
      <c r="S25" s="175"/>
    </row>
    <row r="26" spans="1:19" ht="15">
      <c r="A26" s="176"/>
      <c r="B26" s="177" t="s">
        <v>173</v>
      </c>
      <c r="C26" s="177"/>
      <c r="D26" s="178">
        <v>45</v>
      </c>
      <c r="E26" s="179">
        <v>3.10</v>
      </c>
      <c r="F26" s="179">
        <v>6.20</v>
      </c>
      <c r="G26" s="179">
        <v>35.200000000000003</v>
      </c>
      <c r="H26" s="180">
        <v>195.10</v>
      </c>
      <c r="I26" s="181">
        <v>1.30</v>
      </c>
      <c r="K26" s="176"/>
      <c r="L26" s="177" t="s">
        <v>173</v>
      </c>
      <c r="M26" s="177"/>
      <c r="N26" s="178">
        <v>45</v>
      </c>
      <c r="O26" s="179">
        <v>3.10</v>
      </c>
      <c r="P26" s="179">
        <v>6.20</v>
      </c>
      <c r="Q26" s="179">
        <v>35.200000000000003</v>
      </c>
      <c r="R26" s="180">
        <v>195.10</v>
      </c>
      <c r="S26" s="181">
        <v>1.30</v>
      </c>
    </row>
    <row r="27" spans="1:19" ht="15">
      <c r="A27" s="241">
        <v>401</v>
      </c>
      <c r="B27" s="242" t="s">
        <v>61</v>
      </c>
      <c r="C27" s="242"/>
      <c r="D27" s="230">
        <v>180</v>
      </c>
      <c r="E27" s="231">
        <v>4.80</v>
      </c>
      <c r="F27" s="231">
        <v>4.5999999999999996</v>
      </c>
      <c r="G27" s="231">
        <v>7.20</v>
      </c>
      <c r="H27" s="232">
        <v>117.80</v>
      </c>
      <c r="I27" s="233">
        <v>1.56</v>
      </c>
      <c r="K27" s="243">
        <v>401</v>
      </c>
      <c r="L27" s="244" t="s">
        <v>61</v>
      </c>
      <c r="M27" s="244"/>
      <c r="N27" s="186">
        <v>200</v>
      </c>
      <c r="O27" s="189">
        <v>5.33</v>
      </c>
      <c r="P27" s="189">
        <v>5.1100000000000003</v>
      </c>
      <c r="Q27" s="189">
        <v>8</v>
      </c>
      <c r="R27" s="187">
        <v>130.88999999999999</v>
      </c>
      <c r="S27" s="188">
        <v>1.73</v>
      </c>
    </row>
    <row r="28" spans="1:19" ht="15">
      <c r="A28" s="173" t="s">
        <v>39</v>
      </c>
      <c r="B28" s="174"/>
      <c r="C28" s="174"/>
      <c r="D28" s="174"/>
      <c r="E28" s="174"/>
      <c r="F28" s="174"/>
      <c r="G28" s="174"/>
      <c r="H28" s="174"/>
      <c r="I28" s="175"/>
      <c r="K28" s="173" t="s">
        <v>39</v>
      </c>
      <c r="L28" s="174"/>
      <c r="M28" s="174"/>
      <c r="N28" s="174"/>
      <c r="O28" s="174"/>
      <c r="P28" s="174"/>
      <c r="Q28" s="174"/>
      <c r="R28" s="174"/>
      <c r="S28" s="175"/>
    </row>
    <row r="29" spans="1:19" ht="31.5" customHeight="1">
      <c r="A29" s="207">
        <v>13</v>
      </c>
      <c r="B29" s="177" t="s">
        <v>62</v>
      </c>
      <c r="C29" s="177"/>
      <c r="D29" s="178">
        <v>40</v>
      </c>
      <c r="E29" s="179">
        <v>0.20</v>
      </c>
      <c r="F29" s="179">
        <v>2.90</v>
      </c>
      <c r="G29" s="178">
        <v>1</v>
      </c>
      <c r="H29" s="180">
        <v>30.60</v>
      </c>
      <c r="I29" s="181">
        <v>4.30</v>
      </c>
      <c r="K29" s="207">
        <v>13</v>
      </c>
      <c r="L29" s="177" t="s">
        <v>62</v>
      </c>
      <c r="M29" s="177"/>
      <c r="N29" s="178">
        <v>60</v>
      </c>
      <c r="O29" s="179">
        <v>0.30</v>
      </c>
      <c r="P29" s="179">
        <v>4.4000000000000004</v>
      </c>
      <c r="Q29" s="179">
        <v>1.60</v>
      </c>
      <c r="R29" s="180">
        <v>45.97</v>
      </c>
      <c r="S29" s="181">
        <v>5.0999999999999996</v>
      </c>
    </row>
    <row r="30" spans="1:19" ht="26.25" customHeight="1">
      <c r="A30" s="176">
        <v>304</v>
      </c>
      <c r="B30" s="185" t="s">
        <v>57</v>
      </c>
      <c r="C30" s="185"/>
      <c r="D30" s="186">
        <v>160</v>
      </c>
      <c r="E30" s="189">
        <v>11.20</v>
      </c>
      <c r="F30" s="189">
        <v>15.79</v>
      </c>
      <c r="G30" s="189">
        <v>20.90</v>
      </c>
      <c r="H30" s="187">
        <v>282.66000000000003</v>
      </c>
      <c r="I30" s="188">
        <v>0.41</v>
      </c>
      <c r="K30" s="176">
        <v>304</v>
      </c>
      <c r="L30" s="185" t="s">
        <v>57</v>
      </c>
      <c r="M30" s="185"/>
      <c r="N30" s="186">
        <v>200</v>
      </c>
      <c r="O30" s="189">
        <v>14</v>
      </c>
      <c r="P30" s="189">
        <v>19.78</v>
      </c>
      <c r="Q30" s="189">
        <v>26.11</v>
      </c>
      <c r="R30" s="187">
        <v>353.33</v>
      </c>
      <c r="S30" s="188">
        <v>0.50</v>
      </c>
    </row>
    <row r="31" spans="1:19" ht="24.75" customHeight="1">
      <c r="A31" s="176"/>
      <c r="B31" s="177" t="s">
        <v>53</v>
      </c>
      <c r="C31" s="177"/>
      <c r="D31" s="178">
        <v>20</v>
      </c>
      <c r="E31" s="179">
        <v>1.51</v>
      </c>
      <c r="F31" s="180">
        <v>0.54220000000000002</v>
      </c>
      <c r="G31" s="179">
        <v>9.7200000000000006</v>
      </c>
      <c r="H31" s="180">
        <v>48.64</v>
      </c>
      <c r="I31" s="191"/>
      <c r="K31" s="176"/>
      <c r="L31" s="177" t="s">
        <v>379</v>
      </c>
      <c r="M31" s="177"/>
      <c r="N31" s="178">
        <v>25</v>
      </c>
      <c r="O31" s="180">
        <v>1.47</v>
      </c>
      <c r="P31" s="180">
        <v>0.45</v>
      </c>
      <c r="Q31" s="180">
        <v>13.11</v>
      </c>
      <c r="R31" s="180">
        <v>59.634889999999999</v>
      </c>
      <c r="S31" s="182"/>
    </row>
    <row r="32" spans="1:19" ht="25.5" customHeight="1">
      <c r="A32" s="176"/>
      <c r="B32" s="177" t="s">
        <v>379</v>
      </c>
      <c r="C32" s="177"/>
      <c r="D32" s="178">
        <v>20</v>
      </c>
      <c r="E32" s="179">
        <v>1</v>
      </c>
      <c r="F32" s="180">
        <v>0.36</v>
      </c>
      <c r="G32" s="179">
        <v>9.90</v>
      </c>
      <c r="H32" s="180">
        <v>45.60</v>
      </c>
      <c r="I32" s="191"/>
      <c r="K32" s="176"/>
      <c r="L32" s="177" t="s">
        <v>22</v>
      </c>
      <c r="M32" s="177"/>
      <c r="N32" s="178">
        <v>20</v>
      </c>
      <c r="O32" s="179">
        <v>1.50</v>
      </c>
      <c r="P32" s="180">
        <v>0.54226660000000004</v>
      </c>
      <c r="Q32" s="179">
        <v>9.7200000000000006</v>
      </c>
      <c r="R32" s="180">
        <v>48.64</v>
      </c>
      <c r="S32" s="191"/>
    </row>
    <row r="33" spans="1:19" ht="24.75" customHeight="1">
      <c r="A33" s="208" t="s">
        <v>140</v>
      </c>
      <c r="B33" s="177" t="s">
        <v>141</v>
      </c>
      <c r="C33" s="177"/>
      <c r="D33" s="178">
        <v>150</v>
      </c>
      <c r="E33" s="179">
        <v>1</v>
      </c>
      <c r="F33" s="179">
        <v>1.20</v>
      </c>
      <c r="G33" s="179">
        <v>9.1999999999999993</v>
      </c>
      <c r="H33" s="180">
        <v>52.40</v>
      </c>
      <c r="I33" s="181">
        <v>3.80</v>
      </c>
      <c r="K33" s="208" t="s">
        <v>140</v>
      </c>
      <c r="L33" s="177" t="s">
        <v>141</v>
      </c>
      <c r="M33" s="177"/>
      <c r="N33" s="178">
        <v>180</v>
      </c>
      <c r="O33" s="179">
        <v>1.50</v>
      </c>
      <c r="P33" s="179">
        <v>1.6355</v>
      </c>
      <c r="Q33" s="179">
        <v>12.1477</v>
      </c>
      <c r="R33" s="180">
        <v>64.20</v>
      </c>
      <c r="S33" s="182">
        <v>4.5999999999999996</v>
      </c>
    </row>
    <row r="34" spans="1:19" ht="15.75" thickBot="1">
      <c r="A34" s="208"/>
      <c r="B34" s="204" t="s">
        <v>338</v>
      </c>
      <c r="C34" s="228"/>
      <c r="D34" s="178">
        <v>20</v>
      </c>
      <c r="E34" s="180">
        <v>0.16</v>
      </c>
      <c r="F34" s="179">
        <v>0</v>
      </c>
      <c r="G34" s="179">
        <v>9.1999999999999993</v>
      </c>
      <c r="H34" s="180">
        <v>65</v>
      </c>
      <c r="I34" s="181"/>
      <c r="K34" s="208"/>
      <c r="L34" s="204" t="s">
        <v>338</v>
      </c>
      <c r="M34" s="228"/>
      <c r="N34" s="178">
        <v>20</v>
      </c>
      <c r="O34" s="180">
        <v>0.16</v>
      </c>
      <c r="P34" s="179">
        <v>0</v>
      </c>
      <c r="Q34" s="179">
        <v>9.1999999999999993</v>
      </c>
      <c r="R34" s="180">
        <v>65</v>
      </c>
      <c r="S34" s="181"/>
    </row>
    <row r="35" spans="1:19" ht="24">
      <c r="A35" s="211" t="s">
        <v>418</v>
      </c>
      <c r="B35" s="212"/>
      <c r="C35" s="212"/>
      <c r="D35" s="212"/>
      <c r="E35" s="212" t="s">
        <v>11</v>
      </c>
      <c r="F35" s="212"/>
      <c r="G35" s="212"/>
      <c r="H35" s="213" t="s">
        <v>12</v>
      </c>
      <c r="I35" s="214" t="s">
        <v>13</v>
      </c>
      <c r="K35" s="211" t="s">
        <v>419</v>
      </c>
      <c r="L35" s="212"/>
      <c r="M35" s="212"/>
      <c r="N35" s="212"/>
      <c r="O35" s="212" t="s">
        <v>11</v>
      </c>
      <c r="P35" s="212"/>
      <c r="Q35" s="212"/>
      <c r="R35" s="213" t="s">
        <v>12</v>
      </c>
      <c r="S35" s="214" t="s">
        <v>13</v>
      </c>
    </row>
    <row r="36" spans="1:19" ht="15">
      <c r="A36" s="215"/>
      <c r="B36" s="216"/>
      <c r="C36" s="216"/>
      <c r="D36" s="216"/>
      <c r="E36" s="216" t="s">
        <v>14</v>
      </c>
      <c r="F36" s="216" t="s">
        <v>15</v>
      </c>
      <c r="G36" s="216" t="s">
        <v>16</v>
      </c>
      <c r="H36" s="217"/>
      <c r="I36" s="218" t="s">
        <v>17</v>
      </c>
      <c r="K36" s="215"/>
      <c r="L36" s="216"/>
      <c r="M36" s="216"/>
      <c r="N36" s="216"/>
      <c r="O36" s="216" t="s">
        <v>14</v>
      </c>
      <c r="P36" s="216" t="s">
        <v>15</v>
      </c>
      <c r="Q36" s="216" t="s">
        <v>16</v>
      </c>
      <c r="R36" s="217"/>
      <c r="S36" s="218" t="s">
        <v>17</v>
      </c>
    </row>
    <row r="37" spans="1:19" ht="15.75" thickBot="1">
      <c r="A37" s="219"/>
      <c r="B37" s="220"/>
      <c r="C37" s="220"/>
      <c r="D37" s="220"/>
      <c r="E37" s="221">
        <f>E34+E33+E32+E31+E30+E29+E27+E26+E24+E23+E22+E21+E20+E19+E18+E16+E14+E13+E12+E11+E10</f>
        <v>65.62</v>
      </c>
      <c r="F37" s="221">
        <f>F34+F33+F32+F31+F30+F29+F27+F26+F24+F23+F22+F21+F20+F19+F18+F16+F14+F13+F12+F11+F10</f>
        <v>62.666599999999988</v>
      </c>
      <c r="G37" s="221">
        <f>G34+G33+G32+G31+G30+G29+G27+G26+G24+G23+G22+G21+G20+G19+G18+G16+G14+G13+G12+G11+G10</f>
        <v>259.35999999999996</v>
      </c>
      <c r="H37" s="221">
        <f>H34+H33+H32+H31+H30+H29+H27+H26+H24+H23+H22+H21+H20+H19+H18+H16+H14+H13+H12+H11+H10</f>
        <v>2017.3100000000002</v>
      </c>
      <c r="I37" s="222">
        <f>I34+I33+I32+I31+I30+I29+I27+I26+I24+I23+I22+I21+I20+I19+I18+I16+I14+I13+I12+I11+I10</f>
        <v>48.01</v>
      </c>
      <c r="K37" s="219"/>
      <c r="L37" s="220"/>
      <c r="M37" s="220"/>
      <c r="N37" s="220"/>
      <c r="O37" s="221">
        <f>O34+O33+O32+O31+O30+O29+O27+O26+O24+O23+O22+O21+O20+O19+O18+O16+O14+O13+O12+O11+O10</f>
        <v>80.02</v>
      </c>
      <c r="P37" s="221">
        <f>P34+P33+P32+P31+P30+P29+P27+P26+P24+P23+P22+P21+P20+P19+P18+P16+P14+P13+P12+P11+P10</f>
        <v>76.522680600000001</v>
      </c>
      <c r="Q37" s="221">
        <f>Q34+Q33+Q32+Q31+Q30+Q29+Q27+Q26+Q24+Q23+Q22+Q21+Q20+Q19+Q18+Q16+Q14+Q13+Q12+Q11+Q10</f>
        <v>307.59570000000008</v>
      </c>
      <c r="R37" s="221">
        <f>R34+R33+R32+R31+R30+R29+R27+R26+R24+R23+R22+R21+R20+R19+R18+R16+R14+R13+R12+R11+R10</f>
        <v>2412.9597799999997</v>
      </c>
      <c r="S37" s="221">
        <f>S34+S33+S32+S31+S30+S29+S27+S26+S24+S23+S22+S21+S20+S19+S18+S16+S14+S13+S12+S11+S10</f>
        <v>59.190000000000005</v>
      </c>
    </row>
  </sheetData>
  <mergeCells count="72">
    <mergeCell ref="R35:R36"/>
    <mergeCell ref="L31:M31"/>
    <mergeCell ref="L32:M32"/>
    <mergeCell ref="L33:M33"/>
    <mergeCell ref="L34:M34"/>
    <mergeCell ref="K35:N37"/>
    <mergeCell ref="O35:Q35"/>
    <mergeCell ref="L30:M30"/>
    <mergeCell ref="L19:M19"/>
    <mergeCell ref="L20:M20"/>
    <mergeCell ref="L21:M21"/>
    <mergeCell ref="L22:M22"/>
    <mergeCell ref="L23:M23"/>
    <mergeCell ref="L24:M24"/>
    <mergeCell ref="K25:S25"/>
    <mergeCell ref="L26:M26"/>
    <mergeCell ref="L27:M27"/>
    <mergeCell ref="K28:S28"/>
    <mergeCell ref="L29:M29"/>
    <mergeCell ref="L18:M18"/>
    <mergeCell ref="O7:Q7"/>
    <mergeCell ref="R7:R8"/>
    <mergeCell ref="K9:S9"/>
    <mergeCell ref="L10:M10"/>
    <mergeCell ref="L11:M11"/>
    <mergeCell ref="L12:M12"/>
    <mergeCell ref="L13:M13"/>
    <mergeCell ref="L14:M14"/>
    <mergeCell ref="K15:S15"/>
    <mergeCell ref="L16:M16"/>
    <mergeCell ref="K17:S17"/>
    <mergeCell ref="B33:C33"/>
    <mergeCell ref="B34:C34"/>
    <mergeCell ref="A35:D37"/>
    <mergeCell ref="E35:G35"/>
    <mergeCell ref="H35:H36"/>
    <mergeCell ref="K1:S1"/>
    <mergeCell ref="N4:R4"/>
    <mergeCell ref="K7:K8"/>
    <mergeCell ref="L7:M8"/>
    <mergeCell ref="N7:N8"/>
    <mergeCell ref="B32:C32"/>
    <mergeCell ref="B21:C21"/>
    <mergeCell ref="B22:C22"/>
    <mergeCell ref="B23:C23"/>
    <mergeCell ref="B24:C24"/>
    <mergeCell ref="A25:I25"/>
    <mergeCell ref="B26:C26"/>
    <mergeCell ref="B27:C27"/>
    <mergeCell ref="A28:I28"/>
    <mergeCell ref="B29:C29"/>
    <mergeCell ref="B30:C30"/>
    <mergeCell ref="B31:C31"/>
    <mergeCell ref="B20:C20"/>
    <mergeCell ref="A9:I9"/>
    <mergeCell ref="B10:C10"/>
    <mergeCell ref="B11:C11"/>
    <mergeCell ref="B12:C12"/>
    <mergeCell ref="B13:C13"/>
    <mergeCell ref="B14:C14"/>
    <mergeCell ref="A15:I15"/>
    <mergeCell ref="B16:C16"/>
    <mergeCell ref="A17:I17"/>
    <mergeCell ref="B18:C18"/>
    <mergeCell ref="B19:C19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75b760-4699-423c-8a5e-08dad36cbe8f}">
  <dimension ref="A1:S38"/>
  <sheetViews>
    <sheetView workbookViewId="0" topLeftCell="A14">
      <selection pane="topLeft" activeCell="H19" sqref="H19"/>
    </sheetView>
  </sheetViews>
  <sheetFormatPr defaultRowHeight="15"/>
  <cols>
    <col min="14" max="14" width="7.85714285714286" customWidth="1"/>
    <col min="17" max="17" width="7.57142857142857" customWidth="1"/>
    <col min="18" max="18" width="8" customWidth="1"/>
    <col min="19" max="19" width="7" customWidth="1"/>
  </cols>
  <sheetData>
    <row r="1" spans="1:19" ht="15.75" thickBot="1">
      <c r="A1" s="223" t="s">
        <v>420</v>
      </c>
      <c r="B1" s="224"/>
      <c r="C1" s="224"/>
      <c r="D1" s="224"/>
      <c r="E1" s="224"/>
      <c r="F1" s="224"/>
      <c r="G1" s="224"/>
      <c r="H1" s="224"/>
      <c r="I1" s="225"/>
      <c r="K1" s="155" t="s">
        <v>421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5</v>
      </c>
      <c r="B2" s="162" t="s">
        <v>1</v>
      </c>
      <c r="C2" s="163">
        <v>5</v>
      </c>
      <c r="D2" s="159"/>
      <c r="E2" s="159"/>
      <c r="F2" s="159"/>
      <c r="G2" s="159"/>
      <c r="H2" s="160"/>
      <c r="I2" s="161"/>
      <c r="K2" s="245">
        <v>5</v>
      </c>
      <c r="L2" s="246" t="s">
        <v>1</v>
      </c>
      <c r="M2" s="247">
        <v>5</v>
      </c>
      <c r="N2" s="248"/>
      <c r="O2" s="248"/>
      <c r="P2" s="248"/>
      <c r="Q2" s="248"/>
      <c r="R2" s="249"/>
      <c r="S2" s="250"/>
    </row>
    <row r="3" spans="1:19" ht="15">
      <c r="A3" s="158"/>
      <c r="B3" s="162" t="s">
        <v>2</v>
      </c>
      <c r="C3" s="163">
        <v>1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1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158"/>
      <c r="B5" s="166" t="s">
        <v>6</v>
      </c>
      <c r="C5" s="167" t="s">
        <v>7</v>
      </c>
      <c r="D5" s="159"/>
      <c r="E5" s="159"/>
      <c r="F5" s="159"/>
      <c r="G5" s="159"/>
      <c r="H5" s="160"/>
      <c r="I5" s="161"/>
      <c r="K5" s="158"/>
      <c r="L5" s="166" t="s">
        <v>6</v>
      </c>
      <c r="M5" s="167" t="s">
        <v>276</v>
      </c>
      <c r="N5" s="159"/>
      <c r="O5" s="159"/>
      <c r="P5" s="159"/>
      <c r="Q5" s="159"/>
      <c r="R5" s="160"/>
      <c r="S5" s="161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38.25" customHeight="1">
      <c r="A10" s="176" t="s">
        <v>48</v>
      </c>
      <c r="B10" s="177" t="s">
        <v>178</v>
      </c>
      <c r="C10" s="177"/>
      <c r="D10" s="178">
        <v>150</v>
      </c>
      <c r="E10" s="179">
        <v>3.80</v>
      </c>
      <c r="F10" s="179">
        <v>7.20</v>
      </c>
      <c r="G10" s="179">
        <v>19.40</v>
      </c>
      <c r="H10" s="180">
        <v>203</v>
      </c>
      <c r="I10" s="181">
        <v>1.50</v>
      </c>
      <c r="K10" s="176" t="s">
        <v>48</v>
      </c>
      <c r="L10" s="177" t="s">
        <v>313</v>
      </c>
      <c r="M10" s="177"/>
      <c r="N10" s="178">
        <v>200</v>
      </c>
      <c r="O10" s="179">
        <v>5.0999999999999996</v>
      </c>
      <c r="P10" s="179">
        <v>9.8439999999999994</v>
      </c>
      <c r="Q10" s="179">
        <v>26</v>
      </c>
      <c r="R10" s="179">
        <v>275.80</v>
      </c>
      <c r="S10" s="182">
        <v>2</v>
      </c>
    </row>
    <row r="11" spans="1:19" ht="15">
      <c r="A11" s="208"/>
      <c r="B11" s="177" t="s">
        <v>50</v>
      </c>
      <c r="C11" s="177"/>
      <c r="D11" s="178">
        <v>15</v>
      </c>
      <c r="E11" s="179">
        <v>3.80</v>
      </c>
      <c r="F11" s="179">
        <v>3.90</v>
      </c>
      <c r="G11" s="183">
        <v>4.80</v>
      </c>
      <c r="H11" s="180">
        <v>60</v>
      </c>
      <c r="I11" s="181">
        <v>0.10</v>
      </c>
      <c r="K11" s="208"/>
      <c r="L11" s="177" t="s">
        <v>50</v>
      </c>
      <c r="M11" s="177"/>
      <c r="N11" s="178">
        <v>15</v>
      </c>
      <c r="O11" s="179">
        <v>3.80</v>
      </c>
      <c r="P11" s="179">
        <v>3.9444439999999998</v>
      </c>
      <c r="Q11" s="183">
        <v>4.80</v>
      </c>
      <c r="R11" s="180">
        <v>60</v>
      </c>
      <c r="S11" s="181">
        <v>0.10</v>
      </c>
    </row>
    <row r="12" spans="1:19" ht="15">
      <c r="A12" s="184"/>
      <c r="B12" s="185" t="s">
        <v>107</v>
      </c>
      <c r="C12" s="185"/>
      <c r="D12" s="186">
        <v>5</v>
      </c>
      <c r="E12" s="187">
        <v>0.05</v>
      </c>
      <c r="F12" s="187">
        <v>3.93</v>
      </c>
      <c r="G12" s="187">
        <v>0.05</v>
      </c>
      <c r="H12" s="187">
        <v>35.43</v>
      </c>
      <c r="I12" s="182"/>
      <c r="K12" s="184"/>
      <c r="L12" s="185" t="s">
        <v>107</v>
      </c>
      <c r="M12" s="185"/>
      <c r="N12" s="186">
        <v>7</v>
      </c>
      <c r="O12" s="189">
        <v>0.070000000000000007</v>
      </c>
      <c r="P12" s="189">
        <v>5.50</v>
      </c>
      <c r="Q12" s="189">
        <v>0.070000000000000007</v>
      </c>
      <c r="R12" s="187">
        <v>49.63</v>
      </c>
      <c r="S12" s="191"/>
    </row>
    <row r="13" spans="1:19" ht="15">
      <c r="A13" s="176"/>
      <c r="B13" s="177" t="s">
        <v>22</v>
      </c>
      <c r="C13" s="177"/>
      <c r="D13" s="178">
        <v>20</v>
      </c>
      <c r="E13" s="179">
        <v>1.51</v>
      </c>
      <c r="F13" s="180">
        <v>0.54220000000000002</v>
      </c>
      <c r="G13" s="179">
        <v>9.7200000000000006</v>
      </c>
      <c r="H13" s="180">
        <v>48.64</v>
      </c>
      <c r="I13" s="191"/>
      <c r="K13" s="176"/>
      <c r="L13" s="177" t="s">
        <v>53</v>
      </c>
      <c r="M13" s="177"/>
      <c r="N13" s="178">
        <v>30</v>
      </c>
      <c r="O13" s="179">
        <v>2.90</v>
      </c>
      <c r="P13" s="180">
        <v>1.01</v>
      </c>
      <c r="Q13" s="180">
        <v>15.60</v>
      </c>
      <c r="R13" s="180">
        <v>79.099999999999994</v>
      </c>
      <c r="S13" s="182"/>
    </row>
    <row r="14" spans="1:19" ht="18" customHeight="1">
      <c r="A14" s="184">
        <v>397</v>
      </c>
      <c r="B14" s="177" t="s">
        <v>52</v>
      </c>
      <c r="C14" s="177"/>
      <c r="D14" s="178">
        <v>150</v>
      </c>
      <c r="E14" s="179">
        <v>2.80</v>
      </c>
      <c r="F14" s="179">
        <v>2.90</v>
      </c>
      <c r="G14" s="179">
        <v>18.80</v>
      </c>
      <c r="H14" s="180">
        <v>91</v>
      </c>
      <c r="I14" s="193">
        <v>1</v>
      </c>
      <c r="K14" s="184">
        <v>397</v>
      </c>
      <c r="L14" s="177" t="s">
        <v>52</v>
      </c>
      <c r="M14" s="177"/>
      <c r="N14" s="178">
        <v>180</v>
      </c>
      <c r="O14" s="179">
        <v>3.30</v>
      </c>
      <c r="P14" s="179">
        <v>3.43336</v>
      </c>
      <c r="Q14" s="179">
        <v>23</v>
      </c>
      <c r="R14" s="180">
        <v>109.60</v>
      </c>
      <c r="S14" s="182">
        <v>1.20</v>
      </c>
    </row>
    <row r="15" spans="1:19" ht="15">
      <c r="A15" s="176"/>
      <c r="B15" s="177" t="s">
        <v>108</v>
      </c>
      <c r="C15" s="177"/>
      <c r="D15" s="178">
        <v>50</v>
      </c>
      <c r="E15" s="180">
        <v>0.33</v>
      </c>
      <c r="F15" s="251">
        <v>0.0050000000000000001</v>
      </c>
      <c r="G15" s="180">
        <v>4.0999999999999996</v>
      </c>
      <c r="H15" s="180">
        <v>23.60</v>
      </c>
      <c r="I15" s="182">
        <v>30</v>
      </c>
      <c r="K15" s="176"/>
      <c r="L15" s="177" t="s">
        <v>108</v>
      </c>
      <c r="M15" s="177"/>
      <c r="N15" s="178">
        <v>50</v>
      </c>
      <c r="O15" s="180">
        <v>0.33</v>
      </c>
      <c r="P15" s="251">
        <v>0.0050000000000000001</v>
      </c>
      <c r="Q15" s="180">
        <v>4.0999999999999996</v>
      </c>
      <c r="R15" s="180">
        <v>23.60</v>
      </c>
      <c r="S15" s="182">
        <v>30</v>
      </c>
    </row>
    <row r="16" spans="1:19" ht="15">
      <c r="A16" s="173" t="s">
        <v>24</v>
      </c>
      <c r="B16" s="174"/>
      <c r="C16" s="174"/>
      <c r="D16" s="174"/>
      <c r="E16" s="174"/>
      <c r="F16" s="174"/>
      <c r="G16" s="174"/>
      <c r="H16" s="174"/>
      <c r="I16" s="175"/>
      <c r="K16" s="173" t="s">
        <v>24</v>
      </c>
      <c r="L16" s="174"/>
      <c r="M16" s="174"/>
      <c r="N16" s="174"/>
      <c r="O16" s="174"/>
      <c r="P16" s="174"/>
      <c r="Q16" s="174"/>
      <c r="R16" s="174"/>
      <c r="S16" s="175"/>
    </row>
    <row r="17" spans="1:19" ht="15">
      <c r="A17" s="192" t="s">
        <v>25</v>
      </c>
      <c r="B17" s="177" t="s">
        <v>54</v>
      </c>
      <c r="C17" s="177"/>
      <c r="D17" s="178">
        <v>100</v>
      </c>
      <c r="E17" s="179">
        <v>0.10</v>
      </c>
      <c r="F17" s="183"/>
      <c r="G17" s="179">
        <v>10.30</v>
      </c>
      <c r="H17" s="180">
        <v>42</v>
      </c>
      <c r="I17" s="181">
        <v>0.80</v>
      </c>
      <c r="K17" s="192" t="s">
        <v>25</v>
      </c>
      <c r="L17" s="177" t="s">
        <v>54</v>
      </c>
      <c r="M17" s="177"/>
      <c r="N17" s="178">
        <v>100</v>
      </c>
      <c r="O17" s="179">
        <v>0.10</v>
      </c>
      <c r="P17" s="183">
        <v>0</v>
      </c>
      <c r="Q17" s="179">
        <v>10.30</v>
      </c>
      <c r="R17" s="180">
        <v>42</v>
      </c>
      <c r="S17" s="181">
        <v>0.80</v>
      </c>
    </row>
    <row r="18" spans="1:19" ht="15">
      <c r="A18" s="194" t="s">
        <v>27</v>
      </c>
      <c r="B18" s="195"/>
      <c r="C18" s="195"/>
      <c r="D18" s="195"/>
      <c r="E18" s="195"/>
      <c r="F18" s="195"/>
      <c r="G18" s="195"/>
      <c r="H18" s="195"/>
      <c r="I18" s="196"/>
      <c r="K18" s="194" t="s">
        <v>27</v>
      </c>
      <c r="L18" s="195"/>
      <c r="M18" s="195"/>
      <c r="N18" s="195"/>
      <c r="O18" s="195"/>
      <c r="P18" s="195"/>
      <c r="Q18" s="195"/>
      <c r="R18" s="195"/>
      <c r="S18" s="196"/>
    </row>
    <row r="19" spans="1:19" ht="54" customHeight="1">
      <c r="A19" s="207">
        <v>34</v>
      </c>
      <c r="B19" s="177" t="s">
        <v>422</v>
      </c>
      <c r="C19" s="177"/>
      <c r="D19" s="178">
        <v>40</v>
      </c>
      <c r="E19" s="179">
        <v>0.60</v>
      </c>
      <c r="F19" s="179">
        <v>3.90</v>
      </c>
      <c r="G19" s="178">
        <v>3</v>
      </c>
      <c r="H19" s="180">
        <v>49.60</v>
      </c>
      <c r="I19" s="181">
        <v>3.60</v>
      </c>
      <c r="K19" s="207">
        <v>34</v>
      </c>
      <c r="L19" s="198" t="s">
        <v>422</v>
      </c>
      <c r="M19" s="198"/>
      <c r="N19" s="199">
        <v>60</v>
      </c>
      <c r="O19" s="200">
        <v>0.90</v>
      </c>
      <c r="P19" s="200">
        <v>5.944</v>
      </c>
      <c r="Q19" s="199">
        <v>4.50</v>
      </c>
      <c r="R19" s="201">
        <v>74.400000000000006</v>
      </c>
      <c r="S19" s="203">
        <v>4</v>
      </c>
    </row>
    <row r="20" spans="1:19" ht="42" customHeight="1">
      <c r="A20" s="176">
        <v>76</v>
      </c>
      <c r="B20" s="177" t="s">
        <v>205</v>
      </c>
      <c r="C20" s="177"/>
      <c r="D20" s="178">
        <v>165</v>
      </c>
      <c r="E20" s="179">
        <v>4.9000000000000004</v>
      </c>
      <c r="F20" s="179">
        <v>6.50</v>
      </c>
      <c r="G20" s="179">
        <v>6.10</v>
      </c>
      <c r="H20" s="180">
        <v>122.20</v>
      </c>
      <c r="I20" s="182">
        <v>5.0999999999999996</v>
      </c>
      <c r="K20" s="207">
        <v>76</v>
      </c>
      <c r="L20" s="198" t="s">
        <v>321</v>
      </c>
      <c r="M20" s="198"/>
      <c r="N20" s="199">
        <v>200</v>
      </c>
      <c r="O20" s="201">
        <v>5.93</v>
      </c>
      <c r="P20" s="200">
        <v>7.9444400000000002</v>
      </c>
      <c r="Q20" s="201">
        <v>7.50</v>
      </c>
      <c r="R20" s="201">
        <v>150</v>
      </c>
      <c r="S20" s="203">
        <v>6.18</v>
      </c>
    </row>
    <row r="21" spans="1:19" ht="28.5" customHeight="1">
      <c r="A21" s="176" t="s">
        <v>75</v>
      </c>
      <c r="B21" s="177" t="s">
        <v>162</v>
      </c>
      <c r="C21" s="177"/>
      <c r="D21" s="178">
        <v>70</v>
      </c>
      <c r="E21" s="179">
        <v>5.40</v>
      </c>
      <c r="F21" s="179">
        <v>3.10</v>
      </c>
      <c r="G21" s="179">
        <v>4.20</v>
      </c>
      <c r="H21" s="180">
        <v>89.82</v>
      </c>
      <c r="I21" s="181">
        <v>1.80</v>
      </c>
      <c r="K21" s="176" t="s">
        <v>75</v>
      </c>
      <c r="L21" s="177" t="s">
        <v>162</v>
      </c>
      <c r="M21" s="177"/>
      <c r="N21" s="178">
        <v>90</v>
      </c>
      <c r="O21" s="179">
        <v>7.50</v>
      </c>
      <c r="P21" s="179">
        <v>5.1440000000000001</v>
      </c>
      <c r="Q21" s="179">
        <v>6.30</v>
      </c>
      <c r="R21" s="180">
        <v>128</v>
      </c>
      <c r="S21" s="182">
        <v>2.2999999999999998</v>
      </c>
    </row>
    <row r="22" spans="1:19" ht="15">
      <c r="A22" s="176">
        <v>321</v>
      </c>
      <c r="B22" s="185" t="s">
        <v>64</v>
      </c>
      <c r="C22" s="185"/>
      <c r="D22" s="186">
        <v>110</v>
      </c>
      <c r="E22" s="189">
        <v>2.2000000000000002</v>
      </c>
      <c r="F22" s="189">
        <v>5.0999999999999996</v>
      </c>
      <c r="G22" s="189">
        <v>12.80</v>
      </c>
      <c r="H22" s="187">
        <v>116</v>
      </c>
      <c r="I22" s="227">
        <v>6</v>
      </c>
      <c r="K22" s="176">
        <v>321</v>
      </c>
      <c r="L22" s="185" t="s">
        <v>64</v>
      </c>
      <c r="M22" s="185"/>
      <c r="N22" s="186">
        <v>130</v>
      </c>
      <c r="O22" s="189">
        <v>2.60</v>
      </c>
      <c r="P22" s="189">
        <v>5.63</v>
      </c>
      <c r="Q22" s="189">
        <v>14.08</v>
      </c>
      <c r="R22" s="187">
        <v>130.32</v>
      </c>
      <c r="S22" s="188">
        <v>7.04</v>
      </c>
    </row>
    <row r="23" spans="1:19" ht="25.5" customHeight="1">
      <c r="A23" s="176">
        <v>376</v>
      </c>
      <c r="B23" s="204" t="s">
        <v>423</v>
      </c>
      <c r="C23" s="228"/>
      <c r="D23" s="178">
        <v>150</v>
      </c>
      <c r="E23" s="180">
        <v>0.33</v>
      </c>
      <c r="F23" s="180">
        <v>0.01</v>
      </c>
      <c r="G23" s="180">
        <v>20.83</v>
      </c>
      <c r="H23" s="180">
        <v>84.80</v>
      </c>
      <c r="I23" s="182">
        <v>4.5999999999999996</v>
      </c>
      <c r="K23" s="207">
        <v>376</v>
      </c>
      <c r="L23" s="239" t="s">
        <v>423</v>
      </c>
      <c r="M23" s="240"/>
      <c r="N23" s="199">
        <v>180</v>
      </c>
      <c r="O23" s="201">
        <v>0.38</v>
      </c>
      <c r="P23" s="201">
        <v>0.012</v>
      </c>
      <c r="Q23" s="201">
        <v>25</v>
      </c>
      <c r="R23" s="201">
        <v>101.76</v>
      </c>
      <c r="S23" s="202">
        <v>5.50</v>
      </c>
    </row>
    <row r="24" spans="1:19" ht="25.5" customHeight="1">
      <c r="A24" s="176"/>
      <c r="B24" s="177" t="s">
        <v>379</v>
      </c>
      <c r="C24" s="177"/>
      <c r="D24" s="178">
        <v>20</v>
      </c>
      <c r="E24" s="179">
        <v>1.40</v>
      </c>
      <c r="F24" s="180">
        <v>0.36</v>
      </c>
      <c r="G24" s="179">
        <v>9.90</v>
      </c>
      <c r="H24" s="180">
        <v>45.60</v>
      </c>
      <c r="I24" s="191"/>
      <c r="K24" s="176"/>
      <c r="L24" s="177" t="s">
        <v>22</v>
      </c>
      <c r="M24" s="177"/>
      <c r="N24" s="178">
        <v>30</v>
      </c>
      <c r="O24" s="179">
        <v>2.90</v>
      </c>
      <c r="P24" s="180">
        <v>1.01</v>
      </c>
      <c r="Q24" s="180">
        <v>15.60</v>
      </c>
      <c r="R24" s="180">
        <v>79.099999999999994</v>
      </c>
      <c r="S24" s="182"/>
    </row>
    <row r="25" spans="1:19" ht="30" customHeight="1">
      <c r="A25" s="176"/>
      <c r="B25" s="177" t="s">
        <v>22</v>
      </c>
      <c r="C25" s="177"/>
      <c r="D25" s="178">
        <v>20</v>
      </c>
      <c r="E25" s="179">
        <v>1.53</v>
      </c>
      <c r="F25" s="180">
        <v>0.54220000000000002</v>
      </c>
      <c r="G25" s="179">
        <v>9.7200000000000006</v>
      </c>
      <c r="H25" s="180">
        <v>48.64</v>
      </c>
      <c r="I25" s="191"/>
      <c r="K25" s="176"/>
      <c r="L25" s="177" t="s">
        <v>379</v>
      </c>
      <c r="M25" s="177"/>
      <c r="N25" s="178">
        <v>25</v>
      </c>
      <c r="O25" s="180">
        <v>1.47</v>
      </c>
      <c r="P25" s="180">
        <v>0.45</v>
      </c>
      <c r="Q25" s="180">
        <v>13.11</v>
      </c>
      <c r="R25" s="180">
        <v>59.634889999999999</v>
      </c>
      <c r="S25" s="182"/>
    </row>
    <row r="26" spans="1:19" ht="15">
      <c r="A26" s="173" t="s">
        <v>35</v>
      </c>
      <c r="B26" s="174"/>
      <c r="C26" s="174"/>
      <c r="D26" s="174"/>
      <c r="E26" s="174"/>
      <c r="F26" s="174"/>
      <c r="G26" s="174"/>
      <c r="H26" s="174"/>
      <c r="I26" s="175"/>
      <c r="K26" s="173" t="s">
        <v>35</v>
      </c>
      <c r="L26" s="174"/>
      <c r="M26" s="174"/>
      <c r="N26" s="174"/>
      <c r="O26" s="174"/>
      <c r="P26" s="174"/>
      <c r="Q26" s="174"/>
      <c r="R26" s="174"/>
      <c r="S26" s="175"/>
    </row>
    <row r="27" spans="1:19" ht="28.5" customHeight="1">
      <c r="A27" s="207">
        <v>738</v>
      </c>
      <c r="B27" s="198" t="s">
        <v>115</v>
      </c>
      <c r="C27" s="198"/>
      <c r="D27" s="199">
        <v>60</v>
      </c>
      <c r="E27" s="200">
        <v>3.30</v>
      </c>
      <c r="F27" s="200">
        <v>1.80</v>
      </c>
      <c r="G27" s="200">
        <v>28.80</v>
      </c>
      <c r="H27" s="201">
        <v>157.19999999999999</v>
      </c>
      <c r="I27" s="202">
        <v>0.50</v>
      </c>
      <c r="K27" s="207">
        <v>738</v>
      </c>
      <c r="L27" s="198" t="s">
        <v>294</v>
      </c>
      <c r="M27" s="198"/>
      <c r="N27" s="199">
        <v>70</v>
      </c>
      <c r="O27" s="200">
        <v>3.90</v>
      </c>
      <c r="P27" s="200">
        <v>2.1440000000000001</v>
      </c>
      <c r="Q27" s="201">
        <v>33.60</v>
      </c>
      <c r="R27" s="201">
        <v>185.20</v>
      </c>
      <c r="S27" s="203">
        <v>0.56999999999999995</v>
      </c>
    </row>
    <row r="28" spans="1:19" ht="15">
      <c r="A28" s="197">
        <v>401</v>
      </c>
      <c r="B28" s="185" t="s">
        <v>99</v>
      </c>
      <c r="C28" s="185"/>
      <c r="D28" s="186">
        <v>180</v>
      </c>
      <c r="E28" s="189">
        <v>5.60</v>
      </c>
      <c r="F28" s="189">
        <v>4.5999999999999996</v>
      </c>
      <c r="G28" s="189">
        <v>8.1999999999999993</v>
      </c>
      <c r="H28" s="187">
        <v>119.20</v>
      </c>
      <c r="I28" s="227">
        <v>1.56</v>
      </c>
      <c r="K28" s="184">
        <v>401</v>
      </c>
      <c r="L28" s="185" t="s">
        <v>99</v>
      </c>
      <c r="M28" s="185"/>
      <c r="N28" s="186">
        <v>200</v>
      </c>
      <c r="O28" s="189">
        <v>6</v>
      </c>
      <c r="P28" s="189">
        <v>6.20</v>
      </c>
      <c r="Q28" s="189">
        <v>8.40</v>
      </c>
      <c r="R28" s="187">
        <v>116</v>
      </c>
      <c r="S28" s="188">
        <v>1.77</v>
      </c>
    </row>
    <row r="29" spans="1:19" ht="15">
      <c r="A29" s="173" t="s">
        <v>39</v>
      </c>
      <c r="B29" s="174"/>
      <c r="C29" s="174"/>
      <c r="D29" s="174"/>
      <c r="E29" s="174"/>
      <c r="F29" s="174"/>
      <c r="G29" s="174"/>
      <c r="H29" s="174"/>
      <c r="I29" s="175"/>
      <c r="K29" s="173" t="s">
        <v>39</v>
      </c>
      <c r="L29" s="174"/>
      <c r="M29" s="174"/>
      <c r="N29" s="174"/>
      <c r="O29" s="174"/>
      <c r="P29" s="174"/>
      <c r="Q29" s="174"/>
      <c r="R29" s="174"/>
      <c r="S29" s="175"/>
    </row>
    <row r="30" spans="1:19" ht="41.25" customHeight="1">
      <c r="A30" s="206" t="s">
        <v>28</v>
      </c>
      <c r="B30" s="177" t="s">
        <v>29</v>
      </c>
      <c r="C30" s="177"/>
      <c r="D30" s="178">
        <v>40</v>
      </c>
      <c r="E30" s="179">
        <v>0.40</v>
      </c>
      <c r="F30" s="179">
        <v>3.10</v>
      </c>
      <c r="G30" s="179">
        <v>0.80</v>
      </c>
      <c r="H30" s="180">
        <v>32.60</v>
      </c>
      <c r="I30" s="181">
        <v>3.60</v>
      </c>
      <c r="K30" s="206" t="s">
        <v>28</v>
      </c>
      <c r="L30" s="198" t="s">
        <v>29</v>
      </c>
      <c r="M30" s="198"/>
      <c r="N30" s="199">
        <v>60</v>
      </c>
      <c r="O30" s="200">
        <v>0.60</v>
      </c>
      <c r="P30" s="200">
        <v>4.80</v>
      </c>
      <c r="Q30" s="200">
        <v>1.20</v>
      </c>
      <c r="R30" s="201">
        <v>48.95</v>
      </c>
      <c r="S30" s="203">
        <v>4.50</v>
      </c>
    </row>
    <row r="31" spans="1:19" ht="28.5" customHeight="1">
      <c r="A31" s="176">
        <v>254</v>
      </c>
      <c r="B31" s="177" t="s">
        <v>133</v>
      </c>
      <c r="C31" s="177"/>
      <c r="D31" s="178">
        <v>50</v>
      </c>
      <c r="E31" s="179">
        <v>5.30</v>
      </c>
      <c r="F31" s="179">
        <v>2.40</v>
      </c>
      <c r="G31" s="179">
        <v>3.60</v>
      </c>
      <c r="H31" s="180">
        <v>70.80</v>
      </c>
      <c r="I31" s="182">
        <v>0</v>
      </c>
      <c r="K31" s="176">
        <v>254</v>
      </c>
      <c r="L31" s="177" t="s">
        <v>424</v>
      </c>
      <c r="M31" s="177"/>
      <c r="N31" s="178">
        <v>70</v>
      </c>
      <c r="O31" s="179">
        <v>8.40</v>
      </c>
      <c r="P31" s="179">
        <v>5.50</v>
      </c>
      <c r="Q31" s="179">
        <v>5.20</v>
      </c>
      <c r="R31" s="180">
        <v>129.31</v>
      </c>
      <c r="S31" s="181">
        <v>0</v>
      </c>
    </row>
    <row r="32" spans="1:19" ht="15">
      <c r="A32" s="226">
        <v>342</v>
      </c>
      <c r="B32" s="185" t="s">
        <v>32</v>
      </c>
      <c r="C32" s="185"/>
      <c r="D32" s="186">
        <v>110</v>
      </c>
      <c r="E32" s="189">
        <v>2.75</v>
      </c>
      <c r="F32" s="189">
        <v>4.51</v>
      </c>
      <c r="G32" s="189">
        <v>7.48</v>
      </c>
      <c r="H32" s="187">
        <v>129.80000000000001</v>
      </c>
      <c r="I32" s="227">
        <v>4.50</v>
      </c>
      <c r="K32" s="226">
        <v>342</v>
      </c>
      <c r="L32" s="185" t="s">
        <v>32</v>
      </c>
      <c r="M32" s="185"/>
      <c r="N32" s="186">
        <v>130</v>
      </c>
      <c r="O32" s="189">
        <v>3.48</v>
      </c>
      <c r="P32" s="189">
        <v>6.18</v>
      </c>
      <c r="Q32" s="189">
        <v>8.8000000000000007</v>
      </c>
      <c r="R32" s="187">
        <v>161.24</v>
      </c>
      <c r="S32" s="227">
        <v>5.85</v>
      </c>
    </row>
    <row r="33" spans="1:19" ht="15">
      <c r="A33" s="176"/>
      <c r="B33" s="177" t="s">
        <v>53</v>
      </c>
      <c r="C33" s="177"/>
      <c r="D33" s="178">
        <v>20</v>
      </c>
      <c r="E33" s="179">
        <v>1.51</v>
      </c>
      <c r="F33" s="180">
        <v>0.54220000000000002</v>
      </c>
      <c r="G33" s="179">
        <v>9.7200000000000006</v>
      </c>
      <c r="H33" s="180">
        <v>48.64</v>
      </c>
      <c r="I33" s="191"/>
      <c r="K33" s="176"/>
      <c r="L33" s="177" t="s">
        <v>379</v>
      </c>
      <c r="M33" s="177"/>
      <c r="N33" s="178">
        <v>25</v>
      </c>
      <c r="O33" s="180">
        <v>1.47</v>
      </c>
      <c r="P33" s="180">
        <v>0.45</v>
      </c>
      <c r="Q33" s="180">
        <v>13.11</v>
      </c>
      <c r="R33" s="180">
        <v>59.634889999999999</v>
      </c>
      <c r="S33" s="182"/>
    </row>
    <row r="34" spans="1:19" ht="15">
      <c r="A34" s="176"/>
      <c r="B34" s="177" t="s">
        <v>379</v>
      </c>
      <c r="C34" s="177"/>
      <c r="D34" s="178">
        <v>20</v>
      </c>
      <c r="E34" s="179">
        <v>1</v>
      </c>
      <c r="F34" s="180">
        <v>0.36</v>
      </c>
      <c r="G34" s="179">
        <v>9.90</v>
      </c>
      <c r="H34" s="180">
        <v>45.60</v>
      </c>
      <c r="I34" s="191"/>
      <c r="K34" s="176"/>
      <c r="L34" s="177" t="s">
        <v>22</v>
      </c>
      <c r="M34" s="177"/>
      <c r="N34" s="178">
        <v>20</v>
      </c>
      <c r="O34" s="179">
        <v>1.50</v>
      </c>
      <c r="P34" s="180">
        <v>0.54220000000000002</v>
      </c>
      <c r="Q34" s="179">
        <v>9.7200000000000006</v>
      </c>
      <c r="R34" s="180">
        <v>48.64</v>
      </c>
      <c r="S34" s="191"/>
    </row>
    <row r="35" spans="1:19" ht="15.75" thickBot="1">
      <c r="A35" s="176">
        <v>393</v>
      </c>
      <c r="B35" s="177" t="s">
        <v>43</v>
      </c>
      <c r="C35" s="177"/>
      <c r="D35" s="210" t="s">
        <v>44</v>
      </c>
      <c r="E35" s="180">
        <v>0.11</v>
      </c>
      <c r="F35" s="180">
        <v>0</v>
      </c>
      <c r="G35" s="179">
        <v>8.1999999999999993</v>
      </c>
      <c r="H35" s="180">
        <v>34.60</v>
      </c>
      <c r="I35" s="181">
        <v>2.2000000000000002</v>
      </c>
      <c r="K35" s="176">
        <v>393</v>
      </c>
      <c r="L35" s="177" t="s">
        <v>43</v>
      </c>
      <c r="M35" s="177"/>
      <c r="N35" s="210" t="s">
        <v>283</v>
      </c>
      <c r="O35" s="180">
        <v>0.15</v>
      </c>
      <c r="P35" s="180"/>
      <c r="Q35" s="180">
        <v>9.50</v>
      </c>
      <c r="R35" s="180">
        <v>40.10</v>
      </c>
      <c r="S35" s="182">
        <v>2.50</v>
      </c>
    </row>
    <row r="36" spans="1:19" ht="24">
      <c r="A36" s="211" t="s">
        <v>425</v>
      </c>
      <c r="B36" s="212"/>
      <c r="C36" s="212"/>
      <c r="D36" s="212"/>
      <c r="E36" s="212" t="s">
        <v>11</v>
      </c>
      <c r="F36" s="212"/>
      <c r="G36" s="212"/>
      <c r="H36" s="213" t="s">
        <v>12</v>
      </c>
      <c r="I36" s="214" t="s">
        <v>13</v>
      </c>
      <c r="K36" s="211" t="s">
        <v>426</v>
      </c>
      <c r="L36" s="212"/>
      <c r="M36" s="212"/>
      <c r="N36" s="212"/>
      <c r="O36" s="212" t="s">
        <v>11</v>
      </c>
      <c r="P36" s="212"/>
      <c r="Q36" s="212"/>
      <c r="R36" s="213" t="s">
        <v>12</v>
      </c>
      <c r="S36" s="214" t="s">
        <v>13</v>
      </c>
    </row>
    <row r="37" spans="1:19" ht="15">
      <c r="A37" s="215"/>
      <c r="B37" s="216"/>
      <c r="C37" s="216"/>
      <c r="D37" s="216"/>
      <c r="E37" s="216" t="s">
        <v>14</v>
      </c>
      <c r="F37" s="216" t="s">
        <v>15</v>
      </c>
      <c r="G37" s="216" t="s">
        <v>16</v>
      </c>
      <c r="H37" s="217"/>
      <c r="I37" s="218" t="s">
        <v>17</v>
      </c>
      <c r="K37" s="215"/>
      <c r="L37" s="216"/>
      <c r="M37" s="216"/>
      <c r="N37" s="216"/>
      <c r="O37" s="216" t="s">
        <v>14</v>
      </c>
      <c r="P37" s="216" t="s">
        <v>15</v>
      </c>
      <c r="Q37" s="216" t="s">
        <v>16</v>
      </c>
      <c r="R37" s="217"/>
      <c r="S37" s="218" t="s">
        <v>17</v>
      </c>
    </row>
    <row r="38" spans="1:19" ht="15.75" thickBot="1">
      <c r="A38" s="219"/>
      <c r="B38" s="220"/>
      <c r="C38" s="220"/>
      <c r="D38" s="220"/>
      <c r="E38" s="221">
        <f>E35+E34+E33+E32+E31+E30+E28+E27+E25+E24+E23+E22+E21+E20+E19+E17+E15+E14+E13+E12+E11+E10</f>
        <v>48.719999999999985</v>
      </c>
      <c r="F38" s="221">
        <f>F35+F34+F33+F32+F31+F30+F28+F27+F25+F24+F23+F22+F21+F20+F19+F17+F15+F14+F13+F12+F11+F10</f>
        <v>55.301600000000001</v>
      </c>
      <c r="G38" s="221">
        <f>G35+G34+G33+G32+G31+G30+G28+G27+G25+G24+G23+G22+G21+G20+G19+G17+G15+G14+G13+G12+G11+G10</f>
        <v>210.42000000000002</v>
      </c>
      <c r="H38" s="221">
        <f>H35+H34+H33+H32+H31+H30+H28+H27+H25+H24+H23+H22+H21+H20+H19+H17+H15+H14+H13+H12+H11+H10</f>
        <v>1698.77</v>
      </c>
      <c r="I38" s="222">
        <f>I35+I34+I33+I32+I31+I30+I28+I27+I25+I24+I23+I22+I21+I20+I19+I17+I15+I14+I13+I12+I11+I10</f>
        <v>66.859999999999985</v>
      </c>
      <c r="K38" s="219"/>
      <c r="L38" s="220"/>
      <c r="M38" s="220"/>
      <c r="N38" s="220"/>
      <c r="O38" s="221">
        <f>O35+O34+O33+O32+O31+O30+O28+O27+O25+O24+O23+O22+O21+O20+O19+O17+O15+O14+O13+O12+O11+O10</f>
        <v>62.779999999999987</v>
      </c>
      <c r="P38" s="221">
        <f>P35+P34+P33+P32+P31+P30+P28+P27+P25+P24+P23+P22+P21+P20+P19+P17+P15+P14+P13+P12+P11+P10</f>
        <v>75.687443999999999</v>
      </c>
      <c r="Q38" s="221">
        <f>Q35+Q34+Q33+Q32+Q31+Q30+Q28+Q27+Q25+Q24+Q23+Q22+Q21+Q20+Q19+Q17+Q15+Q14+Q13+Q12+Q11+Q10</f>
        <v>259.49</v>
      </c>
      <c r="R38" s="221">
        <f>R35+R34+R33+R32+R31+R30+R28+R27+R25+R24+R23+R22+R21+R20+R19+R17+R15+R14+R13+R12+R11+R10</f>
        <v>2152.0197800000001</v>
      </c>
      <c r="S38" s="222">
        <f>S35+S34+S33+S32+S31+S30+S28+S27+S25+S24+S23+S22+S21+S20+S19+S17+S15+S14+S13+S12+S11+S10</f>
        <v>74.309999999999988</v>
      </c>
    </row>
  </sheetData>
  <mergeCells count="74">
    <mergeCell ref="R36:R37"/>
    <mergeCell ref="L27:M27"/>
    <mergeCell ref="L28:M28"/>
    <mergeCell ref="K29:S29"/>
    <mergeCell ref="L30:M30"/>
    <mergeCell ref="L31:M31"/>
    <mergeCell ref="L32:M32"/>
    <mergeCell ref="L33:M33"/>
    <mergeCell ref="L34:M34"/>
    <mergeCell ref="L35:M35"/>
    <mergeCell ref="K36:N38"/>
    <mergeCell ref="O36:Q36"/>
    <mergeCell ref="K26:S26"/>
    <mergeCell ref="L15:M15"/>
    <mergeCell ref="K16:S16"/>
    <mergeCell ref="L17:M17"/>
    <mergeCell ref="K18:S18"/>
    <mergeCell ref="L19:M19"/>
    <mergeCell ref="L20:M20"/>
    <mergeCell ref="L21:M21"/>
    <mergeCell ref="L22:M22"/>
    <mergeCell ref="L23:M23"/>
    <mergeCell ref="L24:M24"/>
    <mergeCell ref="L25:M25"/>
    <mergeCell ref="L14:M14"/>
    <mergeCell ref="K1:S1"/>
    <mergeCell ref="N4:R4"/>
    <mergeCell ref="K7:K8"/>
    <mergeCell ref="L7:M8"/>
    <mergeCell ref="N7:N8"/>
    <mergeCell ref="O7:Q7"/>
    <mergeCell ref="R7:R8"/>
    <mergeCell ref="K9:S9"/>
    <mergeCell ref="L10:M10"/>
    <mergeCell ref="L11:M11"/>
    <mergeCell ref="L12:M12"/>
    <mergeCell ref="L13:M13"/>
    <mergeCell ref="H36:H37"/>
    <mergeCell ref="B27:C27"/>
    <mergeCell ref="B28:C28"/>
    <mergeCell ref="A29:I29"/>
    <mergeCell ref="B30:C30"/>
    <mergeCell ref="B31:C31"/>
    <mergeCell ref="B32:C32"/>
    <mergeCell ref="B33:C33"/>
    <mergeCell ref="B34:C34"/>
    <mergeCell ref="B35:C35"/>
    <mergeCell ref="A36:D38"/>
    <mergeCell ref="E36:G36"/>
    <mergeCell ref="A26:I26"/>
    <mergeCell ref="B15:C15"/>
    <mergeCell ref="A16:I16"/>
    <mergeCell ref="B17:C17"/>
    <mergeCell ref="A18:I18"/>
    <mergeCell ref="B19:C19"/>
    <mergeCell ref="B20:C20"/>
    <mergeCell ref="B21:C21"/>
    <mergeCell ref="B22:C22"/>
    <mergeCell ref="B23:C23"/>
    <mergeCell ref="B24:C24"/>
    <mergeCell ref="B25:C25"/>
    <mergeCell ref="B14:C14"/>
    <mergeCell ref="A1:I1"/>
    <mergeCell ref="D4:H4"/>
    <mergeCell ref="A7:A8"/>
    <mergeCell ref="B7:C8"/>
    <mergeCell ref="D7:D8"/>
    <mergeCell ref="E7:G7"/>
    <mergeCell ref="H7:H8"/>
    <mergeCell ref="A9:I9"/>
    <mergeCell ref="B10:C10"/>
    <mergeCell ref="B11:C11"/>
    <mergeCell ref="B12:C12"/>
    <mergeCell ref="B13:C13"/>
  </mergeCells>
  <pageMargins left="0.7" right="0.7" top="0.75" bottom="0.75" header="0.3" footer="0.3"/>
  <pageSetup orientation="portrait" paperSize="9" scale="99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c145830-6d2f-4c86-9301-0b46760fc566}">
  <dimension ref="A1:S35"/>
  <sheetViews>
    <sheetView workbookViewId="0" topLeftCell="A13">
      <selection pane="topLeft" activeCell="A15" sqref="A15:I15"/>
    </sheetView>
  </sheetViews>
  <sheetFormatPr defaultRowHeight="15"/>
  <cols>
    <col min="18" max="18" width="7.28571428571429" customWidth="1"/>
    <col min="19" max="19" width="6.57142857142857" customWidth="1"/>
  </cols>
  <sheetData>
    <row r="1" spans="1:19" ht="15">
      <c r="A1" s="223" t="s">
        <v>122</v>
      </c>
      <c r="B1" s="224"/>
      <c r="C1" s="224"/>
      <c r="D1" s="224"/>
      <c r="E1" s="224"/>
      <c r="F1" s="224"/>
      <c r="G1" s="224"/>
      <c r="H1" s="224"/>
      <c r="I1" s="225"/>
      <c r="K1" s="155" t="s">
        <v>427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6</v>
      </c>
      <c r="B2" s="162" t="s">
        <v>1</v>
      </c>
      <c r="C2" s="163">
        <v>1</v>
      </c>
      <c r="D2" s="159"/>
      <c r="E2" s="159"/>
      <c r="F2" s="159"/>
      <c r="G2" s="159"/>
      <c r="H2" s="160"/>
      <c r="I2" s="161"/>
      <c r="K2" s="158">
        <v>6</v>
      </c>
      <c r="L2" s="162" t="s">
        <v>1</v>
      </c>
      <c r="M2" s="163">
        <v>1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2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2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15">
      <c r="A10" s="176">
        <v>180</v>
      </c>
      <c r="B10" s="177" t="s">
        <v>233</v>
      </c>
      <c r="C10" s="177"/>
      <c r="D10" s="178">
        <v>150</v>
      </c>
      <c r="E10" s="179">
        <v>3.90</v>
      </c>
      <c r="F10" s="179">
        <v>7.60</v>
      </c>
      <c r="G10" s="179">
        <v>20.60</v>
      </c>
      <c r="H10" s="180">
        <v>215</v>
      </c>
      <c r="I10" s="181">
        <v>1.50</v>
      </c>
      <c r="K10" s="207">
        <v>180</v>
      </c>
      <c r="L10" s="177" t="s">
        <v>233</v>
      </c>
      <c r="M10" s="177"/>
      <c r="N10" s="178">
        <v>200</v>
      </c>
      <c r="O10" s="179">
        <v>5.20</v>
      </c>
      <c r="P10" s="179">
        <v>10.10</v>
      </c>
      <c r="Q10" s="179">
        <v>31.10</v>
      </c>
      <c r="R10" s="180">
        <v>305.80</v>
      </c>
      <c r="S10" s="182">
        <v>2</v>
      </c>
    </row>
    <row r="11" spans="1:19" ht="15">
      <c r="A11" s="184"/>
      <c r="B11" s="185" t="s">
        <v>107</v>
      </c>
      <c r="C11" s="185"/>
      <c r="D11" s="186">
        <v>5</v>
      </c>
      <c r="E11" s="187">
        <v>0.05</v>
      </c>
      <c r="F11" s="187">
        <v>3.93</v>
      </c>
      <c r="G11" s="187">
        <v>0.05</v>
      </c>
      <c r="H11" s="187">
        <v>35.43</v>
      </c>
      <c r="I11" s="182"/>
      <c r="K11" s="184"/>
      <c r="L11" s="185" t="s">
        <v>107</v>
      </c>
      <c r="M11" s="185"/>
      <c r="N11" s="186">
        <v>7</v>
      </c>
      <c r="O11" s="189">
        <v>0.070000000000000007</v>
      </c>
      <c r="P11" s="189">
        <v>5.50</v>
      </c>
      <c r="Q11" s="189">
        <v>0.070000000000000007</v>
      </c>
      <c r="R11" s="187">
        <v>49.63</v>
      </c>
      <c r="S11" s="191"/>
    </row>
    <row r="12" spans="1:19" ht="27" customHeight="1">
      <c r="A12" s="176"/>
      <c r="B12" s="177" t="s">
        <v>22</v>
      </c>
      <c r="C12" s="177"/>
      <c r="D12" s="178">
        <v>20</v>
      </c>
      <c r="E12" s="179">
        <v>1.51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24.75" customHeight="1">
      <c r="A13" s="176">
        <v>395</v>
      </c>
      <c r="B13" s="177" t="s">
        <v>21</v>
      </c>
      <c r="C13" s="177"/>
      <c r="D13" s="178">
        <v>150</v>
      </c>
      <c r="E13" s="179">
        <v>2.2000000000000002</v>
      </c>
      <c r="F13" s="179">
        <v>2.40</v>
      </c>
      <c r="G13" s="178">
        <v>14</v>
      </c>
      <c r="H13" s="180">
        <v>87.50</v>
      </c>
      <c r="I13" s="181">
        <v>1.40</v>
      </c>
      <c r="K13" s="176">
        <v>395</v>
      </c>
      <c r="L13" s="177" t="s">
        <v>277</v>
      </c>
      <c r="M13" s="177"/>
      <c r="N13" s="178">
        <v>180</v>
      </c>
      <c r="O13" s="179">
        <v>2.60</v>
      </c>
      <c r="P13" s="179">
        <v>2.90</v>
      </c>
      <c r="Q13" s="179">
        <v>17</v>
      </c>
      <c r="R13" s="179">
        <v>107.50</v>
      </c>
      <c r="S13" s="182">
        <v>1.70</v>
      </c>
    </row>
    <row r="14" spans="1:19" ht="15">
      <c r="A14" s="176"/>
      <c r="B14" s="177" t="s">
        <v>124</v>
      </c>
      <c r="C14" s="177"/>
      <c r="D14" s="178">
        <v>40</v>
      </c>
      <c r="E14" s="179">
        <v>0.30</v>
      </c>
      <c r="F14" s="179">
        <v>0.10</v>
      </c>
      <c r="G14" s="178">
        <v>3</v>
      </c>
      <c r="H14" s="180">
        <v>15.20</v>
      </c>
      <c r="I14" s="181">
        <v>4.50</v>
      </c>
      <c r="K14" s="176"/>
      <c r="L14" s="177" t="s">
        <v>124</v>
      </c>
      <c r="M14" s="177"/>
      <c r="N14" s="178">
        <v>80</v>
      </c>
      <c r="O14" s="179">
        <v>0.60</v>
      </c>
      <c r="P14" s="179">
        <v>0.20</v>
      </c>
      <c r="Q14" s="178">
        <v>6</v>
      </c>
      <c r="R14" s="180">
        <v>30.40</v>
      </c>
      <c r="S14" s="181">
        <v>9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403</v>
      </c>
      <c r="C16" s="177"/>
      <c r="D16" s="178">
        <v>100</v>
      </c>
      <c r="E16" s="179">
        <v>0.50</v>
      </c>
      <c r="F16" s="179">
        <v>0.10</v>
      </c>
      <c r="G16" s="179">
        <v>10.10</v>
      </c>
      <c r="H16" s="180">
        <v>43</v>
      </c>
      <c r="I16" s="193">
        <v>2</v>
      </c>
      <c r="K16" s="192" t="s">
        <v>25</v>
      </c>
      <c r="L16" s="177" t="s">
        <v>403</v>
      </c>
      <c r="M16" s="177"/>
      <c r="N16" s="178">
        <v>100</v>
      </c>
      <c r="O16" s="179">
        <v>0.50</v>
      </c>
      <c r="P16" s="179">
        <v>0.10</v>
      </c>
      <c r="Q16" s="179">
        <v>10.10</v>
      </c>
      <c r="R16" s="180">
        <v>43</v>
      </c>
      <c r="S16" s="193">
        <v>2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48.75" customHeight="1">
      <c r="A18" s="207">
        <v>15</v>
      </c>
      <c r="B18" s="198" t="s">
        <v>151</v>
      </c>
      <c r="C18" s="198"/>
      <c r="D18" s="199">
        <v>40</v>
      </c>
      <c r="E18" s="200">
        <v>0.20</v>
      </c>
      <c r="F18" s="200">
        <v>3</v>
      </c>
      <c r="G18" s="200">
        <v>1.1000000000000001</v>
      </c>
      <c r="H18" s="201">
        <v>60.10</v>
      </c>
      <c r="I18" s="202">
        <v>6.60</v>
      </c>
      <c r="K18" s="207">
        <v>15</v>
      </c>
      <c r="L18" s="198" t="s">
        <v>300</v>
      </c>
      <c r="M18" s="198"/>
      <c r="N18" s="199">
        <v>60</v>
      </c>
      <c r="O18" s="200">
        <v>0.30</v>
      </c>
      <c r="P18" s="200">
        <v>4.50</v>
      </c>
      <c r="Q18" s="200">
        <v>1.70</v>
      </c>
      <c r="R18" s="201">
        <v>90.20</v>
      </c>
      <c r="S18" s="203">
        <v>8.25</v>
      </c>
    </row>
    <row r="19" spans="1:19" ht="36.75" customHeight="1">
      <c r="A19" s="207" t="s">
        <v>144</v>
      </c>
      <c r="B19" s="198" t="s">
        <v>145</v>
      </c>
      <c r="C19" s="198"/>
      <c r="D19" s="199">
        <v>165</v>
      </c>
      <c r="E19" s="200">
        <v>5.40</v>
      </c>
      <c r="F19" s="200">
        <v>7.20</v>
      </c>
      <c r="G19" s="200">
        <v>13.90</v>
      </c>
      <c r="H19" s="201">
        <v>106.60</v>
      </c>
      <c r="I19" s="202">
        <v>5.20</v>
      </c>
      <c r="K19" s="206" t="s">
        <v>144</v>
      </c>
      <c r="L19" s="177" t="s">
        <v>299</v>
      </c>
      <c r="M19" s="177"/>
      <c r="N19" s="178">
        <v>200</v>
      </c>
      <c r="O19" s="179">
        <v>6.50</v>
      </c>
      <c r="P19" s="179">
        <v>8.6999999999999993</v>
      </c>
      <c r="Q19" s="179">
        <v>16.80</v>
      </c>
      <c r="R19" s="180">
        <v>129.21</v>
      </c>
      <c r="S19" s="182">
        <v>6.30</v>
      </c>
    </row>
    <row r="20" spans="1:19" ht="15">
      <c r="A20" s="207" t="s">
        <v>428</v>
      </c>
      <c r="B20" s="185" t="s">
        <v>241</v>
      </c>
      <c r="C20" s="185"/>
      <c r="D20" s="186">
        <v>160</v>
      </c>
      <c r="E20" s="189">
        <v>11.84</v>
      </c>
      <c r="F20" s="189">
        <v>15.89</v>
      </c>
      <c r="G20" s="189">
        <v>21.44</v>
      </c>
      <c r="H20" s="187">
        <v>290.45</v>
      </c>
      <c r="I20" s="188">
        <v>0.41</v>
      </c>
      <c r="K20" s="207" t="s">
        <v>428</v>
      </c>
      <c r="L20" s="229" t="s">
        <v>241</v>
      </c>
      <c r="M20" s="229"/>
      <c r="N20" s="230">
        <v>200</v>
      </c>
      <c r="O20" s="232">
        <v>14.80</v>
      </c>
      <c r="P20" s="232">
        <v>20.11</v>
      </c>
      <c r="Q20" s="232">
        <v>28</v>
      </c>
      <c r="R20" s="232">
        <v>367.22</v>
      </c>
      <c r="S20" s="234">
        <v>0.51</v>
      </c>
    </row>
    <row r="21" spans="1:19" ht="28.5" customHeight="1">
      <c r="A21" s="207">
        <v>375</v>
      </c>
      <c r="B21" s="204" t="s">
        <v>429</v>
      </c>
      <c r="C21" s="228"/>
      <c r="D21" s="178">
        <v>150</v>
      </c>
      <c r="E21" s="180">
        <v>0.22</v>
      </c>
      <c r="F21" s="180">
        <v>0.09</v>
      </c>
      <c r="G21" s="180">
        <v>16.63</v>
      </c>
      <c r="H21" s="180">
        <v>68.099999999999994</v>
      </c>
      <c r="I21" s="181">
        <v>6.50</v>
      </c>
      <c r="K21" s="207">
        <v>375</v>
      </c>
      <c r="L21" s="204" t="s">
        <v>429</v>
      </c>
      <c r="M21" s="228"/>
      <c r="N21" s="178">
        <v>180</v>
      </c>
      <c r="O21" s="180">
        <v>0.26</v>
      </c>
      <c r="P21" s="180">
        <v>0.11</v>
      </c>
      <c r="Q21" s="180">
        <v>17.80</v>
      </c>
      <c r="R21" s="180">
        <v>81.72</v>
      </c>
      <c r="S21" s="182">
        <v>7.80</v>
      </c>
    </row>
    <row r="22" spans="1:19" ht="27.75" customHeight="1">
      <c r="A22" s="176"/>
      <c r="B22" s="177" t="s">
        <v>379</v>
      </c>
      <c r="C22" s="177"/>
      <c r="D22" s="178">
        <v>20</v>
      </c>
      <c r="E22" s="179">
        <v>1.40</v>
      </c>
      <c r="F22" s="180">
        <v>0.36</v>
      </c>
      <c r="G22" s="179">
        <v>9.90</v>
      </c>
      <c r="H22" s="180">
        <v>45.60</v>
      </c>
      <c r="I22" s="191"/>
      <c r="K22" s="176"/>
      <c r="L22" s="177" t="s">
        <v>22</v>
      </c>
      <c r="M22" s="177"/>
      <c r="N22" s="178">
        <v>30</v>
      </c>
      <c r="O22" s="179">
        <v>2.90</v>
      </c>
      <c r="P22" s="180">
        <v>1.01</v>
      </c>
      <c r="Q22" s="180">
        <v>15.60</v>
      </c>
      <c r="R22" s="180">
        <v>79.099999999999994</v>
      </c>
      <c r="S22" s="182"/>
    </row>
    <row r="23" spans="1:19" ht="27" customHeight="1">
      <c r="A23" s="176"/>
      <c r="B23" s="177" t="s">
        <v>22</v>
      </c>
      <c r="C23" s="177"/>
      <c r="D23" s="178">
        <v>20</v>
      </c>
      <c r="E23" s="179">
        <v>1.53</v>
      </c>
      <c r="F23" s="180">
        <v>0.54220000000000002</v>
      </c>
      <c r="G23" s="179">
        <v>9.7200000000000006</v>
      </c>
      <c r="H23" s="180">
        <v>48.64</v>
      </c>
      <c r="I23" s="191"/>
      <c r="K23" s="176"/>
      <c r="L23" s="177" t="s">
        <v>379</v>
      </c>
      <c r="M23" s="177"/>
      <c r="N23" s="178">
        <v>25</v>
      </c>
      <c r="O23" s="180">
        <v>1.47</v>
      </c>
      <c r="P23" s="180">
        <v>0.45</v>
      </c>
      <c r="Q23" s="180">
        <v>13.11</v>
      </c>
      <c r="R23" s="180">
        <v>59.634889999999999</v>
      </c>
      <c r="S23" s="182"/>
    </row>
    <row r="24" spans="1:19" ht="15">
      <c r="A24" s="173" t="s">
        <v>35</v>
      </c>
      <c r="B24" s="174"/>
      <c r="C24" s="174"/>
      <c r="D24" s="174"/>
      <c r="E24" s="174"/>
      <c r="F24" s="174"/>
      <c r="G24" s="174"/>
      <c r="H24" s="174"/>
      <c r="I24" s="175"/>
      <c r="K24" s="173" t="s">
        <v>35</v>
      </c>
      <c r="L24" s="174"/>
      <c r="M24" s="174"/>
      <c r="N24" s="174"/>
      <c r="O24" s="174"/>
      <c r="P24" s="174"/>
      <c r="Q24" s="174"/>
      <c r="R24" s="174"/>
      <c r="S24" s="175"/>
    </row>
    <row r="25" spans="1:19" ht="15">
      <c r="A25" s="208" t="s">
        <v>196</v>
      </c>
      <c r="B25" s="177" t="s">
        <v>197</v>
      </c>
      <c r="C25" s="177"/>
      <c r="D25" s="178">
        <v>50</v>
      </c>
      <c r="E25" s="179">
        <v>4</v>
      </c>
      <c r="F25" s="179">
        <v>1.40</v>
      </c>
      <c r="G25" s="179">
        <v>25.30</v>
      </c>
      <c r="H25" s="180">
        <v>130.40</v>
      </c>
      <c r="I25" s="181">
        <v>2.60</v>
      </c>
      <c r="K25" s="208" t="s">
        <v>196</v>
      </c>
      <c r="L25" s="177" t="s">
        <v>197</v>
      </c>
      <c r="M25" s="177"/>
      <c r="N25" s="178">
        <v>70</v>
      </c>
      <c r="O25" s="179">
        <v>5.70</v>
      </c>
      <c r="P25" s="179">
        <v>2</v>
      </c>
      <c r="Q25" s="179">
        <v>35.299999999999997</v>
      </c>
      <c r="R25" s="180">
        <v>182.56</v>
      </c>
      <c r="S25" s="181">
        <v>3.60</v>
      </c>
    </row>
    <row r="26" spans="1:19" ht="15">
      <c r="A26" s="184">
        <v>401</v>
      </c>
      <c r="B26" s="185" t="s">
        <v>80</v>
      </c>
      <c r="C26" s="185"/>
      <c r="D26" s="186">
        <v>180</v>
      </c>
      <c r="E26" s="189">
        <v>5.30</v>
      </c>
      <c r="F26" s="189">
        <v>4.5999999999999996</v>
      </c>
      <c r="G26" s="189">
        <v>18.50</v>
      </c>
      <c r="H26" s="187">
        <v>138.60</v>
      </c>
      <c r="I26" s="227">
        <v>1.32</v>
      </c>
      <c r="K26" s="184">
        <v>401</v>
      </c>
      <c r="L26" s="185" t="s">
        <v>80</v>
      </c>
      <c r="M26" s="185"/>
      <c r="N26" s="186">
        <v>200</v>
      </c>
      <c r="O26" s="189">
        <v>5.80</v>
      </c>
      <c r="P26" s="189">
        <v>5</v>
      </c>
      <c r="Q26" s="189">
        <v>22</v>
      </c>
      <c r="R26" s="189">
        <v>156</v>
      </c>
      <c r="S26" s="188">
        <v>1.44</v>
      </c>
    </row>
    <row r="27" spans="1:19" ht="15">
      <c r="A27" s="173" t="s">
        <v>39</v>
      </c>
      <c r="B27" s="174"/>
      <c r="C27" s="174"/>
      <c r="D27" s="174"/>
      <c r="E27" s="174"/>
      <c r="F27" s="174"/>
      <c r="G27" s="174"/>
      <c r="H27" s="174"/>
      <c r="I27" s="175"/>
      <c r="K27" s="173" t="s">
        <v>39</v>
      </c>
      <c r="L27" s="174"/>
      <c r="M27" s="174"/>
      <c r="N27" s="174"/>
      <c r="O27" s="174"/>
      <c r="P27" s="174"/>
      <c r="Q27" s="174"/>
      <c r="R27" s="174"/>
      <c r="S27" s="175"/>
    </row>
    <row r="28" spans="1:19" ht="21.75" customHeight="1">
      <c r="A28" s="176">
        <v>45</v>
      </c>
      <c r="B28" s="177" t="s">
        <v>42</v>
      </c>
      <c r="C28" s="177"/>
      <c r="D28" s="178">
        <v>40</v>
      </c>
      <c r="E28" s="179">
        <v>0.50</v>
      </c>
      <c r="F28" s="179">
        <v>3</v>
      </c>
      <c r="G28" s="179">
        <v>3.30</v>
      </c>
      <c r="H28" s="180">
        <v>52.30</v>
      </c>
      <c r="I28" s="181">
        <v>2.90</v>
      </c>
      <c r="K28" s="176" t="s">
        <v>281</v>
      </c>
      <c r="L28" s="177" t="s">
        <v>282</v>
      </c>
      <c r="M28" s="177"/>
      <c r="N28" s="178">
        <v>60</v>
      </c>
      <c r="O28" s="179">
        <v>1.20</v>
      </c>
      <c r="P28" s="179">
        <v>4.80</v>
      </c>
      <c r="Q28" s="179">
        <v>5.20</v>
      </c>
      <c r="R28" s="180">
        <v>80.55</v>
      </c>
      <c r="S28" s="181">
        <v>4.30</v>
      </c>
    </row>
    <row r="29" spans="1:19" ht="42.75" customHeight="1">
      <c r="A29" s="207">
        <v>274</v>
      </c>
      <c r="B29" s="198" t="s">
        <v>265</v>
      </c>
      <c r="C29" s="198"/>
      <c r="D29" s="199">
        <v>170</v>
      </c>
      <c r="E29" s="200">
        <v>9.40</v>
      </c>
      <c r="F29" s="200">
        <v>8.60</v>
      </c>
      <c r="G29" s="200">
        <v>21.20</v>
      </c>
      <c r="H29" s="200">
        <v>204.50</v>
      </c>
      <c r="I29" s="202">
        <v>15.03</v>
      </c>
      <c r="K29" s="207">
        <v>274</v>
      </c>
      <c r="L29" s="198" t="s">
        <v>265</v>
      </c>
      <c r="M29" s="198"/>
      <c r="N29" s="199">
        <v>200</v>
      </c>
      <c r="O29" s="200">
        <v>11.10</v>
      </c>
      <c r="P29" s="201">
        <v>10.119999999999999</v>
      </c>
      <c r="Q29" s="201">
        <v>24.94</v>
      </c>
      <c r="R29" s="200">
        <v>240.59</v>
      </c>
      <c r="S29" s="202">
        <v>16.670000000000002</v>
      </c>
    </row>
    <row r="30" spans="1:19" ht="26.25" customHeight="1">
      <c r="A30" s="176"/>
      <c r="B30" s="177" t="s">
        <v>22</v>
      </c>
      <c r="C30" s="177"/>
      <c r="D30" s="178">
        <v>20</v>
      </c>
      <c r="E30" s="179">
        <v>1.51</v>
      </c>
      <c r="F30" s="180">
        <v>0.54220000000000002</v>
      </c>
      <c r="G30" s="179">
        <v>9.7200000000000006</v>
      </c>
      <c r="H30" s="180">
        <v>48.64</v>
      </c>
      <c r="I30" s="191"/>
      <c r="K30" s="176"/>
      <c r="L30" s="177" t="s">
        <v>379</v>
      </c>
      <c r="M30" s="177"/>
      <c r="N30" s="178">
        <v>25</v>
      </c>
      <c r="O30" s="180">
        <v>1.47</v>
      </c>
      <c r="P30" s="180">
        <v>0.45</v>
      </c>
      <c r="Q30" s="180">
        <v>13.11</v>
      </c>
      <c r="R30" s="180">
        <v>59.634889999999999</v>
      </c>
      <c r="S30" s="182"/>
    </row>
    <row r="31" spans="1:19" ht="27" customHeight="1">
      <c r="A31" s="176"/>
      <c r="B31" s="177" t="s">
        <v>379</v>
      </c>
      <c r="C31" s="177"/>
      <c r="D31" s="178">
        <v>20</v>
      </c>
      <c r="E31" s="179">
        <v>1</v>
      </c>
      <c r="F31" s="180">
        <v>0.36</v>
      </c>
      <c r="G31" s="179">
        <v>9.90</v>
      </c>
      <c r="H31" s="180">
        <v>45.60</v>
      </c>
      <c r="I31" s="191"/>
      <c r="K31" s="176"/>
      <c r="L31" s="177" t="s">
        <v>22</v>
      </c>
      <c r="M31" s="177"/>
      <c r="N31" s="178">
        <v>20</v>
      </c>
      <c r="O31" s="179">
        <v>1.50</v>
      </c>
      <c r="P31" s="180">
        <v>0.54220000000000002</v>
      </c>
      <c r="Q31" s="179">
        <v>9.7200000000000006</v>
      </c>
      <c r="R31" s="180">
        <v>48.64</v>
      </c>
      <c r="S31" s="191"/>
    </row>
    <row r="32" spans="1:19" ht="15.75" thickBot="1">
      <c r="A32" s="176">
        <v>392</v>
      </c>
      <c r="B32" s="177" t="s">
        <v>86</v>
      </c>
      <c r="C32" s="177"/>
      <c r="D32" s="210" t="s">
        <v>396</v>
      </c>
      <c r="E32" s="179">
        <v>1</v>
      </c>
      <c r="F32" s="179">
        <v>1.20</v>
      </c>
      <c r="G32" s="179">
        <v>9.1999999999999993</v>
      </c>
      <c r="H32" s="180">
        <v>52.40</v>
      </c>
      <c r="I32" s="181">
        <v>1.1000000000000001</v>
      </c>
      <c r="K32" s="176">
        <v>392</v>
      </c>
      <c r="L32" s="204" t="s">
        <v>86</v>
      </c>
      <c r="M32" s="228"/>
      <c r="N32" s="210" t="s">
        <v>397</v>
      </c>
      <c r="O32" s="179">
        <v>1.20</v>
      </c>
      <c r="P32" s="179">
        <v>1.548</v>
      </c>
      <c r="Q32" s="179">
        <v>12</v>
      </c>
      <c r="R32" s="179">
        <v>64</v>
      </c>
      <c r="S32" s="182">
        <v>1.30</v>
      </c>
    </row>
    <row r="33" spans="1:19" ht="24">
      <c r="A33" s="211" t="s">
        <v>430</v>
      </c>
      <c r="B33" s="212"/>
      <c r="C33" s="212"/>
      <c r="D33" s="212"/>
      <c r="E33" s="212" t="s">
        <v>11</v>
      </c>
      <c r="F33" s="212"/>
      <c r="G33" s="212"/>
      <c r="H33" s="213" t="s">
        <v>12</v>
      </c>
      <c r="I33" s="214" t="s">
        <v>13</v>
      </c>
      <c r="K33" s="211" t="s">
        <v>431</v>
      </c>
      <c r="L33" s="212"/>
      <c r="M33" s="212"/>
      <c r="N33" s="212"/>
      <c r="O33" s="212" t="s">
        <v>11</v>
      </c>
      <c r="P33" s="212"/>
      <c r="Q33" s="212"/>
      <c r="R33" s="213" t="s">
        <v>12</v>
      </c>
      <c r="S33" s="214" t="s">
        <v>13</v>
      </c>
    </row>
    <row r="34" spans="1:19" ht="15">
      <c r="A34" s="215"/>
      <c r="B34" s="216"/>
      <c r="C34" s="216"/>
      <c r="D34" s="216"/>
      <c r="E34" s="216" t="s">
        <v>14</v>
      </c>
      <c r="F34" s="216" t="s">
        <v>15</v>
      </c>
      <c r="G34" s="216" t="s">
        <v>16</v>
      </c>
      <c r="H34" s="217"/>
      <c r="I34" s="218" t="s">
        <v>17</v>
      </c>
      <c r="K34" s="215"/>
      <c r="L34" s="216"/>
      <c r="M34" s="216"/>
      <c r="N34" s="216"/>
      <c r="O34" s="216" t="s">
        <v>14</v>
      </c>
      <c r="P34" s="216" t="s">
        <v>15</v>
      </c>
      <c r="Q34" s="216" t="s">
        <v>16</v>
      </c>
      <c r="R34" s="217"/>
      <c r="S34" s="218" t="s">
        <v>17</v>
      </c>
    </row>
    <row r="35" spans="1:19" ht="15.75" thickBot="1">
      <c r="A35" s="219"/>
      <c r="B35" s="220"/>
      <c r="C35" s="220"/>
      <c r="D35" s="220"/>
      <c r="E35" s="221">
        <f>E32+E31+E30+E29+E28+E26+E25+E23+E22+E21+E20+E19+E18+E16+E14+E13+E12+E11+E10</f>
        <v>51.76</v>
      </c>
      <c r="F35" s="221">
        <f>F32+F31+F30+F29+F28+F26+F25+F23+F22+F21+F20+F19+F18+F16+F14+F13+F12+F11+F10</f>
        <v>61.456600000000009</v>
      </c>
      <c r="G35" s="221">
        <f>G32+G31+G30+G29+G28+G26+G25+G23+G22+G21+G20+G19+G18+G16+G14+G13+G12+G11+G10</f>
        <v>227.28</v>
      </c>
      <c r="H35" s="221">
        <f>H32+H31+H30+H29+H28+H26+H25+H23+H22+H21+H20+H19+H18+H16+H14+H13+H12+H11+H10</f>
        <v>1736.70</v>
      </c>
      <c r="I35" s="222">
        <f>I32+I31+I30+I29+I28+I26+I25+I23+I22+I21+I20+I19+I18+I16+I14+I13+I12+I11+I10</f>
        <v>51.06</v>
      </c>
      <c r="K35" s="219"/>
      <c r="L35" s="220"/>
      <c r="M35" s="220"/>
      <c r="N35" s="220"/>
      <c r="O35" s="221">
        <f>O32+O31+O30+O29+O28+O26+O25+O23+O22+O21+O20+O19+O18+O16+O14+O13+O12+O11+O10</f>
        <v>66.069999999999993</v>
      </c>
      <c r="P35" s="221">
        <f>P32+P31+P30+P29+P28+P26+P25+P23+P22+P21+P20+P19+P18+P16+P14+P13+P12+P11+P10</f>
        <v>79.150199999999984</v>
      </c>
      <c r="Q35" s="221">
        <f>Q32+Q31+Q30+Q29+Q28+Q26+Q25+Q23+Q22+Q21+Q20+Q19+Q18+Q16+Q14+Q13+Q12+Q11+Q10</f>
        <v>295.15000000000003</v>
      </c>
      <c r="R35" s="221">
        <f>R32+R31+R30+R29+R28+R26+R25+R23+R22+R21+R20+R19+R18+R16+R14+R13+R12+R11+R10</f>
        <v>2254.4897800000003</v>
      </c>
      <c r="S35" s="222">
        <f>S32+S31+S30+S29+S28+S26+S25+S23+S22+S21+S20+S19+S18+S16+S14+S13+S12+S11+S10</f>
        <v>64.87</v>
      </c>
    </row>
  </sheetData>
  <mergeCells count="68">
    <mergeCell ref="K33:N35"/>
    <mergeCell ref="O33:Q33"/>
    <mergeCell ref="R33:R34"/>
    <mergeCell ref="K27:S27"/>
    <mergeCell ref="L28:M28"/>
    <mergeCell ref="L29:M29"/>
    <mergeCell ref="L30:M30"/>
    <mergeCell ref="L31:M31"/>
    <mergeCell ref="L32:M32"/>
    <mergeCell ref="L26:M26"/>
    <mergeCell ref="K15:S15"/>
    <mergeCell ref="L16:M16"/>
    <mergeCell ref="K17:S17"/>
    <mergeCell ref="L18:M18"/>
    <mergeCell ref="L19:M19"/>
    <mergeCell ref="L20:M20"/>
    <mergeCell ref="L21:M21"/>
    <mergeCell ref="L22:M22"/>
    <mergeCell ref="L23:M23"/>
    <mergeCell ref="K24:S24"/>
    <mergeCell ref="L25:M25"/>
    <mergeCell ref="K9:S9"/>
    <mergeCell ref="L10:M10"/>
    <mergeCell ref="L11:M11"/>
    <mergeCell ref="L12:M12"/>
    <mergeCell ref="L13:M13"/>
    <mergeCell ref="L14:M14"/>
    <mergeCell ref="A33:D35"/>
    <mergeCell ref="E33:G33"/>
    <mergeCell ref="H33:H34"/>
    <mergeCell ref="K1:S1"/>
    <mergeCell ref="N4:R4"/>
    <mergeCell ref="K7:K8"/>
    <mergeCell ref="L7:M8"/>
    <mergeCell ref="N7:N8"/>
    <mergeCell ref="O7:Q7"/>
    <mergeCell ref="R7:R8"/>
    <mergeCell ref="A27:I27"/>
    <mergeCell ref="B28:C28"/>
    <mergeCell ref="B29:C29"/>
    <mergeCell ref="B30:C30"/>
    <mergeCell ref="B31:C31"/>
    <mergeCell ref="B32:C32"/>
    <mergeCell ref="B21:C21"/>
    <mergeCell ref="B22:C22"/>
    <mergeCell ref="B23:C23"/>
    <mergeCell ref="A24:I24"/>
    <mergeCell ref="B25:C25"/>
    <mergeCell ref="B26:C26"/>
    <mergeCell ref="B20:C20"/>
    <mergeCell ref="A9:I9"/>
    <mergeCell ref="B10:C10"/>
    <mergeCell ref="B11:C11"/>
    <mergeCell ref="B12:C12"/>
    <mergeCell ref="B13:C13"/>
    <mergeCell ref="B14:C14"/>
    <mergeCell ref="A15:I15"/>
    <mergeCell ref="B16:C16"/>
    <mergeCell ref="A17:I17"/>
    <mergeCell ref="B18:C18"/>
    <mergeCell ref="B19:C19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52d91e8-7af3-4bcf-9902-87119695fcc2}">
  <dimension ref="A1:S37"/>
  <sheetViews>
    <sheetView workbookViewId="0" topLeftCell="A1">
      <selection pane="topLeft" activeCell="A9" sqref="A9:I9"/>
    </sheetView>
  </sheetViews>
  <sheetFormatPr defaultRowHeight="15"/>
  <cols>
    <col min="18" max="18" width="7.71428571428571" customWidth="1"/>
    <col min="19" max="19" width="7.28571428571429" customWidth="1"/>
  </cols>
  <sheetData>
    <row r="1" spans="1:19" ht="15">
      <c r="A1" s="223" t="s">
        <v>432</v>
      </c>
      <c r="B1" s="224"/>
      <c r="C1" s="224"/>
      <c r="D1" s="224"/>
      <c r="E1" s="224"/>
      <c r="F1" s="224"/>
      <c r="G1" s="224"/>
      <c r="H1" s="224"/>
      <c r="I1" s="225"/>
      <c r="K1" s="155" t="s">
        <v>433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7</v>
      </c>
      <c r="B2" s="162" t="s">
        <v>1</v>
      </c>
      <c r="C2" s="163">
        <v>2</v>
      </c>
      <c r="D2" s="159"/>
      <c r="E2" s="159"/>
      <c r="F2" s="159"/>
      <c r="G2" s="159"/>
      <c r="H2" s="160"/>
      <c r="I2" s="161"/>
      <c r="K2" s="158">
        <v>7</v>
      </c>
      <c r="L2" s="162" t="s">
        <v>1</v>
      </c>
      <c r="M2" s="163">
        <v>2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2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2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18.75" customHeight="1">
      <c r="A10" s="184">
        <v>215</v>
      </c>
      <c r="B10" s="185" t="s">
        <v>215</v>
      </c>
      <c r="C10" s="185"/>
      <c r="D10" s="186">
        <v>90</v>
      </c>
      <c r="E10" s="189">
        <v>8.41</v>
      </c>
      <c r="F10" s="189">
        <v>14.46</v>
      </c>
      <c r="G10" s="189">
        <v>1.54</v>
      </c>
      <c r="H10" s="187">
        <v>163.29</v>
      </c>
      <c r="I10" s="227">
        <v>0.77</v>
      </c>
      <c r="K10" s="184">
        <v>215</v>
      </c>
      <c r="L10" s="185" t="s">
        <v>215</v>
      </c>
      <c r="M10" s="185"/>
      <c r="N10" s="186">
        <v>105</v>
      </c>
      <c r="O10" s="189">
        <v>9.66</v>
      </c>
      <c r="P10" s="189">
        <v>16.80</v>
      </c>
      <c r="Q10" s="189">
        <v>1.79</v>
      </c>
      <c r="R10" s="187">
        <v>190.49</v>
      </c>
      <c r="S10" s="227">
        <v>0.84</v>
      </c>
    </row>
    <row r="11" spans="1:19" ht="37.5" customHeight="1">
      <c r="A11" s="206"/>
      <c r="B11" s="198" t="s">
        <v>20</v>
      </c>
      <c r="C11" s="198"/>
      <c r="D11" s="199">
        <v>20</v>
      </c>
      <c r="E11" s="200">
        <v>0.70</v>
      </c>
      <c r="F11" s="200">
        <v>0.60</v>
      </c>
      <c r="G11" s="200">
        <v>1.50</v>
      </c>
      <c r="H11" s="201">
        <v>16.50</v>
      </c>
      <c r="I11" s="202">
        <v>2.90</v>
      </c>
      <c r="K11" s="208"/>
      <c r="L11" s="177" t="s">
        <v>20</v>
      </c>
      <c r="M11" s="177"/>
      <c r="N11" s="178">
        <v>25</v>
      </c>
      <c r="O11" s="179">
        <v>0.90</v>
      </c>
      <c r="P11" s="179">
        <v>0.80</v>
      </c>
      <c r="Q11" s="179">
        <v>1.90</v>
      </c>
      <c r="R11" s="180">
        <v>20.62</v>
      </c>
      <c r="S11" s="181">
        <v>3.62</v>
      </c>
    </row>
    <row r="12" spans="1:19" ht="24.75" customHeight="1">
      <c r="A12" s="176"/>
      <c r="B12" s="177" t="s">
        <v>22</v>
      </c>
      <c r="C12" s="177"/>
      <c r="D12" s="178">
        <v>20</v>
      </c>
      <c r="E12" s="179">
        <v>1.51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15">
      <c r="A13" s="184">
        <v>397</v>
      </c>
      <c r="B13" s="177" t="s">
        <v>52</v>
      </c>
      <c r="C13" s="177"/>
      <c r="D13" s="178">
        <v>150</v>
      </c>
      <c r="E13" s="179">
        <v>2.80</v>
      </c>
      <c r="F13" s="179">
        <v>2.90</v>
      </c>
      <c r="G13" s="179">
        <v>18.80</v>
      </c>
      <c r="H13" s="180">
        <v>91</v>
      </c>
      <c r="I13" s="193">
        <v>1</v>
      </c>
      <c r="K13" s="184">
        <v>397</v>
      </c>
      <c r="L13" s="177" t="s">
        <v>52</v>
      </c>
      <c r="M13" s="177"/>
      <c r="N13" s="178">
        <v>180</v>
      </c>
      <c r="O13" s="179">
        <v>3.30</v>
      </c>
      <c r="P13" s="179">
        <v>3.43336</v>
      </c>
      <c r="Q13" s="179">
        <v>23</v>
      </c>
      <c r="R13" s="180">
        <v>109.60</v>
      </c>
      <c r="S13" s="182">
        <v>1.20</v>
      </c>
    </row>
    <row r="14" spans="1:19" ht="15">
      <c r="A14" s="176"/>
      <c r="B14" s="177" t="s">
        <v>190</v>
      </c>
      <c r="C14" s="177"/>
      <c r="D14" s="178">
        <v>100</v>
      </c>
      <c r="E14" s="179">
        <v>0.33</v>
      </c>
      <c r="F14" s="179">
        <v>0</v>
      </c>
      <c r="G14" s="179">
        <v>10.30</v>
      </c>
      <c r="H14" s="180">
        <v>47.50</v>
      </c>
      <c r="I14" s="193">
        <v>5</v>
      </c>
      <c r="K14" s="176"/>
      <c r="L14" s="177" t="s">
        <v>190</v>
      </c>
      <c r="M14" s="177"/>
      <c r="N14" s="178">
        <v>120</v>
      </c>
      <c r="O14" s="179">
        <v>0.40</v>
      </c>
      <c r="P14" s="179">
        <v>0.40</v>
      </c>
      <c r="Q14" s="179">
        <v>12.40</v>
      </c>
      <c r="R14" s="180">
        <v>56.40</v>
      </c>
      <c r="S14" s="193">
        <v>6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375</v>
      </c>
      <c r="C16" s="177"/>
      <c r="D16" s="178">
        <v>100</v>
      </c>
      <c r="E16" s="179">
        <v>0.40</v>
      </c>
      <c r="F16" s="179">
        <v>0</v>
      </c>
      <c r="G16" s="179">
        <v>13.30</v>
      </c>
      <c r="H16" s="180">
        <v>56</v>
      </c>
      <c r="I16" s="193">
        <v>2.50</v>
      </c>
      <c r="K16" s="192" t="s">
        <v>25</v>
      </c>
      <c r="L16" s="177" t="s">
        <v>375</v>
      </c>
      <c r="M16" s="177"/>
      <c r="N16" s="178">
        <v>100</v>
      </c>
      <c r="O16" s="179">
        <v>0.40</v>
      </c>
      <c r="P16" s="179">
        <v>0</v>
      </c>
      <c r="Q16" s="179">
        <v>13.30</v>
      </c>
      <c r="R16" s="180">
        <v>56</v>
      </c>
      <c r="S16" s="193">
        <v>2.50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25.5" customHeight="1">
      <c r="A18" s="207">
        <v>28</v>
      </c>
      <c r="B18" s="198" t="s">
        <v>434</v>
      </c>
      <c r="C18" s="198"/>
      <c r="D18" s="199">
        <v>40</v>
      </c>
      <c r="E18" s="201">
        <v>0.63</v>
      </c>
      <c r="F18" s="200">
        <v>2.10</v>
      </c>
      <c r="G18" s="201">
        <v>7.86</v>
      </c>
      <c r="H18" s="201">
        <v>52.60</v>
      </c>
      <c r="I18" s="203">
        <v>3.45</v>
      </c>
      <c r="K18" s="207">
        <v>28</v>
      </c>
      <c r="L18" s="198" t="s">
        <v>434</v>
      </c>
      <c r="M18" s="198"/>
      <c r="N18" s="199">
        <v>60</v>
      </c>
      <c r="O18" s="201">
        <v>0.94</v>
      </c>
      <c r="P18" s="200">
        <v>3.24444</v>
      </c>
      <c r="Q18" s="201">
        <v>11.80</v>
      </c>
      <c r="R18" s="201">
        <v>78.900000000000006</v>
      </c>
      <c r="S18" s="203">
        <v>5.18</v>
      </c>
    </row>
    <row r="19" spans="1:19" ht="24" customHeight="1">
      <c r="A19" s="207" t="s">
        <v>157</v>
      </c>
      <c r="B19" s="198" t="s">
        <v>435</v>
      </c>
      <c r="C19" s="198"/>
      <c r="D19" s="199">
        <v>165</v>
      </c>
      <c r="E19" s="200">
        <v>3.10</v>
      </c>
      <c r="F19" s="200">
        <v>3.80</v>
      </c>
      <c r="G19" s="200">
        <v>5.30</v>
      </c>
      <c r="H19" s="201">
        <v>135.60</v>
      </c>
      <c r="I19" s="203">
        <v>6.50</v>
      </c>
      <c r="K19" s="207" t="s">
        <v>157</v>
      </c>
      <c r="L19" s="198" t="s">
        <v>435</v>
      </c>
      <c r="M19" s="198"/>
      <c r="N19" s="199">
        <v>200</v>
      </c>
      <c r="O19" s="200">
        <v>3.80</v>
      </c>
      <c r="P19" s="200">
        <v>4.6444400000000003</v>
      </c>
      <c r="Q19" s="200">
        <v>6.40</v>
      </c>
      <c r="R19" s="201">
        <v>164.40</v>
      </c>
      <c r="S19" s="203">
        <v>7.80</v>
      </c>
    </row>
    <row r="20" spans="1:19" ht="28.5" customHeight="1">
      <c r="A20" s="176">
        <v>261</v>
      </c>
      <c r="B20" s="177" t="s">
        <v>31</v>
      </c>
      <c r="C20" s="177"/>
      <c r="D20" s="178">
        <v>65</v>
      </c>
      <c r="E20" s="179">
        <v>4.80</v>
      </c>
      <c r="F20" s="179">
        <v>5.0999999999999996</v>
      </c>
      <c r="G20" s="180">
        <v>6.80</v>
      </c>
      <c r="H20" s="179">
        <v>92.50</v>
      </c>
      <c r="I20" s="181">
        <v>0.60</v>
      </c>
      <c r="K20" s="176">
        <v>261</v>
      </c>
      <c r="L20" s="177" t="s">
        <v>279</v>
      </c>
      <c r="M20" s="177"/>
      <c r="N20" s="178">
        <v>80</v>
      </c>
      <c r="O20" s="179">
        <v>5.90</v>
      </c>
      <c r="P20" s="179">
        <v>6.3444000000000003</v>
      </c>
      <c r="Q20" s="180">
        <v>8.36</v>
      </c>
      <c r="R20" s="180">
        <v>113.84</v>
      </c>
      <c r="S20" s="182">
        <v>0.73</v>
      </c>
    </row>
    <row r="21" spans="1:19" ht="15">
      <c r="A21" s="226">
        <v>342</v>
      </c>
      <c r="B21" s="185" t="s">
        <v>32</v>
      </c>
      <c r="C21" s="185"/>
      <c r="D21" s="186">
        <v>110</v>
      </c>
      <c r="E21" s="189">
        <v>2.75</v>
      </c>
      <c r="F21" s="189">
        <v>4.51</v>
      </c>
      <c r="G21" s="189">
        <v>7.48</v>
      </c>
      <c r="H21" s="187">
        <v>129.80000000000001</v>
      </c>
      <c r="I21" s="227">
        <v>4.50</v>
      </c>
      <c r="K21" s="226">
        <v>342</v>
      </c>
      <c r="L21" s="185" t="s">
        <v>32</v>
      </c>
      <c r="M21" s="185"/>
      <c r="N21" s="186">
        <v>130</v>
      </c>
      <c r="O21" s="189">
        <v>3.48</v>
      </c>
      <c r="P21" s="189">
        <v>6.18</v>
      </c>
      <c r="Q21" s="189">
        <v>8.8000000000000007</v>
      </c>
      <c r="R21" s="187">
        <v>161.24</v>
      </c>
      <c r="S21" s="227">
        <v>5.85</v>
      </c>
    </row>
    <row r="22" spans="1:19" ht="15">
      <c r="A22" s="176" t="s">
        <v>330</v>
      </c>
      <c r="B22" s="177" t="s">
        <v>102</v>
      </c>
      <c r="C22" s="177"/>
      <c r="D22" s="178">
        <v>150</v>
      </c>
      <c r="E22" s="179">
        <v>0.10</v>
      </c>
      <c r="F22" s="183">
        <v>0</v>
      </c>
      <c r="G22" s="179">
        <v>20.70</v>
      </c>
      <c r="H22" s="180">
        <v>85.90</v>
      </c>
      <c r="I22" s="193">
        <v>3</v>
      </c>
      <c r="K22" s="176" t="s">
        <v>330</v>
      </c>
      <c r="L22" s="177" t="s">
        <v>102</v>
      </c>
      <c r="M22" s="177"/>
      <c r="N22" s="178">
        <v>180</v>
      </c>
      <c r="O22" s="180">
        <v>0.12</v>
      </c>
      <c r="P22" s="180">
        <v>0</v>
      </c>
      <c r="Q22" s="179">
        <v>24.847999999999999</v>
      </c>
      <c r="R22" s="180">
        <v>103.60</v>
      </c>
      <c r="S22" s="182">
        <v>3.60</v>
      </c>
    </row>
    <row r="23" spans="1:19" ht="25.5" customHeight="1">
      <c r="A23" s="176"/>
      <c r="B23" s="177" t="s">
        <v>22</v>
      </c>
      <c r="C23" s="177"/>
      <c r="D23" s="178">
        <v>20</v>
      </c>
      <c r="E23" s="179">
        <v>1.51</v>
      </c>
      <c r="F23" s="180">
        <v>0.54220000000000002</v>
      </c>
      <c r="G23" s="179">
        <v>9.7200000000000006</v>
      </c>
      <c r="H23" s="180">
        <v>48.64</v>
      </c>
      <c r="I23" s="191"/>
      <c r="K23" s="176"/>
      <c r="L23" s="177" t="s">
        <v>22</v>
      </c>
      <c r="M23" s="177"/>
      <c r="N23" s="178">
        <v>30</v>
      </c>
      <c r="O23" s="179">
        <v>2.90</v>
      </c>
      <c r="P23" s="180">
        <v>1.01</v>
      </c>
      <c r="Q23" s="180">
        <v>15.60</v>
      </c>
      <c r="R23" s="180">
        <v>79.099999999999994</v>
      </c>
      <c r="S23" s="182"/>
    </row>
    <row r="24" spans="1:19" ht="24" customHeight="1">
      <c r="A24" s="176"/>
      <c r="B24" s="177" t="s">
        <v>379</v>
      </c>
      <c r="C24" s="177"/>
      <c r="D24" s="178">
        <v>20</v>
      </c>
      <c r="E24" s="179">
        <v>1</v>
      </c>
      <c r="F24" s="180">
        <v>0.36</v>
      </c>
      <c r="G24" s="179">
        <v>9.90</v>
      </c>
      <c r="H24" s="180">
        <v>45.60</v>
      </c>
      <c r="I24" s="191"/>
      <c r="K24" s="176"/>
      <c r="L24" s="177" t="s">
        <v>379</v>
      </c>
      <c r="M24" s="177"/>
      <c r="N24" s="178">
        <v>25</v>
      </c>
      <c r="O24" s="180">
        <v>1.47</v>
      </c>
      <c r="P24" s="180">
        <v>0.45</v>
      </c>
      <c r="Q24" s="180">
        <v>13.11</v>
      </c>
      <c r="R24" s="180">
        <v>59.634889999999999</v>
      </c>
      <c r="S24" s="182"/>
    </row>
    <row r="25" spans="1:19" ht="15">
      <c r="A25" s="173" t="s">
        <v>35</v>
      </c>
      <c r="B25" s="174"/>
      <c r="C25" s="174"/>
      <c r="D25" s="174"/>
      <c r="E25" s="174"/>
      <c r="F25" s="174"/>
      <c r="G25" s="174"/>
      <c r="H25" s="174"/>
      <c r="I25" s="175"/>
      <c r="K25" s="173" t="s">
        <v>35</v>
      </c>
      <c r="L25" s="174"/>
      <c r="M25" s="174"/>
      <c r="N25" s="174"/>
      <c r="O25" s="174"/>
      <c r="P25" s="174"/>
      <c r="Q25" s="174"/>
      <c r="R25" s="174"/>
      <c r="S25" s="175"/>
    </row>
    <row r="26" spans="1:19" ht="15">
      <c r="A26" s="176" t="s">
        <v>220</v>
      </c>
      <c r="B26" s="177" t="s">
        <v>221</v>
      </c>
      <c r="C26" s="177"/>
      <c r="D26" s="178">
        <v>60</v>
      </c>
      <c r="E26" s="179">
        <v>6.10</v>
      </c>
      <c r="F26" s="179">
        <v>2.10</v>
      </c>
      <c r="G26" s="179">
        <v>32.299999999999997</v>
      </c>
      <c r="H26" s="180">
        <v>175</v>
      </c>
      <c r="I26" s="182">
        <v>0.09</v>
      </c>
      <c r="K26" s="176" t="s">
        <v>220</v>
      </c>
      <c r="L26" s="177" t="s">
        <v>436</v>
      </c>
      <c r="M26" s="177"/>
      <c r="N26" s="178">
        <v>70</v>
      </c>
      <c r="O26" s="179">
        <v>6.80</v>
      </c>
      <c r="P26" s="179">
        <v>2.4443999999999999</v>
      </c>
      <c r="Q26" s="179">
        <v>37.700000000000003</v>
      </c>
      <c r="R26" s="180">
        <v>204.17</v>
      </c>
      <c r="S26" s="182">
        <v>0.11</v>
      </c>
    </row>
    <row r="27" spans="1:19" ht="15">
      <c r="A27" s="184">
        <v>401</v>
      </c>
      <c r="B27" s="185" t="s">
        <v>437</v>
      </c>
      <c r="C27" s="185"/>
      <c r="D27" s="186">
        <v>180</v>
      </c>
      <c r="E27" s="189">
        <v>5.60</v>
      </c>
      <c r="F27" s="189">
        <v>5.0999999999999996</v>
      </c>
      <c r="G27" s="189">
        <v>7.40</v>
      </c>
      <c r="H27" s="187">
        <v>118</v>
      </c>
      <c r="I27" s="227">
        <v>1.56</v>
      </c>
      <c r="K27" s="184">
        <v>401</v>
      </c>
      <c r="L27" s="185" t="s">
        <v>437</v>
      </c>
      <c r="M27" s="185"/>
      <c r="N27" s="186">
        <v>200</v>
      </c>
      <c r="O27" s="189">
        <v>6.22</v>
      </c>
      <c r="P27" s="189">
        <v>5.67</v>
      </c>
      <c r="Q27" s="189">
        <v>8.2200000000000006</v>
      </c>
      <c r="R27" s="187">
        <v>131.11000000000001</v>
      </c>
      <c r="S27" s="188">
        <v>1.73</v>
      </c>
    </row>
    <row r="28" spans="1:19" ht="15">
      <c r="A28" s="173" t="s">
        <v>39</v>
      </c>
      <c r="B28" s="174"/>
      <c r="C28" s="174"/>
      <c r="D28" s="174"/>
      <c r="E28" s="174"/>
      <c r="F28" s="174"/>
      <c r="G28" s="174"/>
      <c r="H28" s="174"/>
      <c r="I28" s="175"/>
      <c r="K28" s="256" t="s">
        <v>39</v>
      </c>
      <c r="L28" s="257"/>
      <c r="M28" s="257"/>
      <c r="N28" s="257"/>
      <c r="O28" s="257"/>
      <c r="P28" s="257"/>
      <c r="Q28" s="257"/>
      <c r="R28" s="257"/>
      <c r="S28" s="258"/>
    </row>
    <row r="29" spans="1:19" ht="45" customHeight="1">
      <c r="A29" s="176">
        <v>291</v>
      </c>
      <c r="B29" s="185" t="s">
        <v>198</v>
      </c>
      <c r="C29" s="185"/>
      <c r="D29" s="186">
        <v>160</v>
      </c>
      <c r="E29" s="189">
        <v>10.40</v>
      </c>
      <c r="F29" s="189">
        <v>16.60</v>
      </c>
      <c r="G29" s="189">
        <v>24.30</v>
      </c>
      <c r="H29" s="187">
        <v>298.50</v>
      </c>
      <c r="I29" s="227">
        <v>6.40</v>
      </c>
      <c r="K29" s="176">
        <v>291</v>
      </c>
      <c r="L29" s="185" t="s">
        <v>198</v>
      </c>
      <c r="M29" s="185"/>
      <c r="N29" s="186">
        <v>200</v>
      </c>
      <c r="O29" s="189">
        <v>13</v>
      </c>
      <c r="P29" s="189">
        <v>20.75</v>
      </c>
      <c r="Q29" s="189">
        <v>30.38</v>
      </c>
      <c r="R29" s="187">
        <v>373.13</v>
      </c>
      <c r="S29" s="188">
        <v>8</v>
      </c>
    </row>
    <row r="30" spans="1:19" ht="51.75" customHeight="1">
      <c r="A30" s="207"/>
      <c r="B30" s="239" t="s">
        <v>438</v>
      </c>
      <c r="C30" s="240"/>
      <c r="D30" s="199">
        <v>25</v>
      </c>
      <c r="E30" s="200">
        <v>0.40</v>
      </c>
      <c r="F30" s="200">
        <v>1.50</v>
      </c>
      <c r="G30" s="200">
        <v>1.1000000000000001</v>
      </c>
      <c r="H30" s="201">
        <v>20.20</v>
      </c>
      <c r="I30" s="203">
        <v>0.16</v>
      </c>
      <c r="K30" s="207"/>
      <c r="L30" s="239" t="s">
        <v>438</v>
      </c>
      <c r="M30" s="240"/>
      <c r="N30" s="199">
        <v>25</v>
      </c>
      <c r="O30" s="200">
        <v>0.40</v>
      </c>
      <c r="P30" s="200">
        <v>1.544</v>
      </c>
      <c r="Q30" s="200">
        <v>1.1000000000000001</v>
      </c>
      <c r="R30" s="201">
        <v>20.20</v>
      </c>
      <c r="S30" s="203">
        <v>0.16</v>
      </c>
    </row>
    <row r="31" spans="1:19" ht="27" customHeight="1">
      <c r="A31" s="176"/>
      <c r="B31" s="177" t="s">
        <v>379</v>
      </c>
      <c r="C31" s="177"/>
      <c r="D31" s="178">
        <v>20</v>
      </c>
      <c r="E31" s="179">
        <v>1</v>
      </c>
      <c r="F31" s="180">
        <v>0.36</v>
      </c>
      <c r="G31" s="179">
        <v>9.90</v>
      </c>
      <c r="H31" s="180">
        <v>45.60</v>
      </c>
      <c r="I31" s="191"/>
      <c r="K31" s="176"/>
      <c r="L31" s="177" t="s">
        <v>379</v>
      </c>
      <c r="M31" s="177"/>
      <c r="N31" s="178">
        <v>25</v>
      </c>
      <c r="O31" s="180">
        <v>1.47</v>
      </c>
      <c r="P31" s="180">
        <v>0.45</v>
      </c>
      <c r="Q31" s="180">
        <v>13.11</v>
      </c>
      <c r="R31" s="180">
        <v>59.634889999999999</v>
      </c>
      <c r="S31" s="182"/>
    </row>
    <row r="32" spans="1:19" ht="27.75" customHeight="1">
      <c r="A32" s="176"/>
      <c r="B32" s="177" t="s">
        <v>22</v>
      </c>
      <c r="C32" s="177"/>
      <c r="D32" s="178">
        <v>20</v>
      </c>
      <c r="E32" s="179">
        <v>1.51</v>
      </c>
      <c r="F32" s="180">
        <v>0.54220000000000002</v>
      </c>
      <c r="G32" s="179">
        <v>9.7200000000000006</v>
      </c>
      <c r="H32" s="180">
        <v>48.64</v>
      </c>
      <c r="I32" s="191"/>
      <c r="K32" s="176"/>
      <c r="L32" s="177" t="s">
        <v>22</v>
      </c>
      <c r="M32" s="177"/>
      <c r="N32" s="178">
        <v>20</v>
      </c>
      <c r="O32" s="179">
        <v>1.50</v>
      </c>
      <c r="P32" s="180">
        <v>0.54220000000000002</v>
      </c>
      <c r="Q32" s="179">
        <v>9.7200000000000006</v>
      </c>
      <c r="R32" s="180">
        <v>48.64</v>
      </c>
      <c r="S32" s="191"/>
    </row>
    <row r="33" spans="1:19" ht="15">
      <c r="A33" s="176">
        <v>394</v>
      </c>
      <c r="B33" s="177" t="s">
        <v>69</v>
      </c>
      <c r="C33" s="177"/>
      <c r="D33" s="178">
        <v>150</v>
      </c>
      <c r="E33" s="179">
        <v>1.1000000000000001</v>
      </c>
      <c r="F33" s="179">
        <v>1.20</v>
      </c>
      <c r="G33" s="179">
        <v>9.3000000000000007</v>
      </c>
      <c r="H33" s="180">
        <v>53.20</v>
      </c>
      <c r="I33" s="181">
        <v>0.50</v>
      </c>
      <c r="K33" s="176">
        <v>394</v>
      </c>
      <c r="L33" s="177" t="s">
        <v>69</v>
      </c>
      <c r="M33" s="177"/>
      <c r="N33" s="178">
        <v>180</v>
      </c>
      <c r="O33" s="179">
        <v>1.50</v>
      </c>
      <c r="P33" s="179">
        <v>1.74444</v>
      </c>
      <c r="Q33" s="179">
        <v>12.10</v>
      </c>
      <c r="R33" s="179">
        <v>65.50</v>
      </c>
      <c r="S33" s="182">
        <v>0.56000000000000005</v>
      </c>
    </row>
    <row r="34" spans="1:19" ht="15.75" thickBot="1">
      <c r="A34" s="259"/>
      <c r="B34" s="260"/>
      <c r="C34" s="260"/>
      <c r="D34" s="261"/>
      <c r="E34" s="262"/>
      <c r="F34" s="262"/>
      <c r="G34" s="262"/>
      <c r="H34" s="262"/>
      <c r="I34" s="263"/>
      <c r="K34" s="259"/>
      <c r="L34" s="264" t="s">
        <v>256</v>
      </c>
      <c r="M34" s="265"/>
      <c r="N34" s="261">
        <v>20</v>
      </c>
      <c r="O34" s="262">
        <v>0.02</v>
      </c>
      <c r="P34" s="262">
        <v>0</v>
      </c>
      <c r="Q34" s="262">
        <v>15.60</v>
      </c>
      <c r="R34" s="262">
        <v>66.70</v>
      </c>
      <c r="S34" s="263"/>
    </row>
    <row r="35" spans="1:19" ht="24">
      <c r="A35" s="211" t="s">
        <v>439</v>
      </c>
      <c r="B35" s="212"/>
      <c r="C35" s="212"/>
      <c r="D35" s="212"/>
      <c r="E35" s="212" t="s">
        <v>11</v>
      </c>
      <c r="F35" s="212"/>
      <c r="G35" s="212"/>
      <c r="H35" s="213" t="s">
        <v>12</v>
      </c>
      <c r="I35" s="214" t="s">
        <v>13</v>
      </c>
      <c r="K35" s="211" t="s">
        <v>440</v>
      </c>
      <c r="L35" s="212"/>
      <c r="M35" s="212"/>
      <c r="N35" s="212"/>
      <c r="O35" s="212" t="s">
        <v>11</v>
      </c>
      <c r="P35" s="212"/>
      <c r="Q35" s="212"/>
      <c r="R35" s="213" t="s">
        <v>12</v>
      </c>
      <c r="S35" s="214" t="s">
        <v>13</v>
      </c>
    </row>
    <row r="36" spans="1:19" ht="15">
      <c r="A36" s="215"/>
      <c r="B36" s="216"/>
      <c r="C36" s="216"/>
      <c r="D36" s="216"/>
      <c r="E36" s="216" t="s">
        <v>14</v>
      </c>
      <c r="F36" s="216" t="s">
        <v>15</v>
      </c>
      <c r="G36" s="216" t="s">
        <v>16</v>
      </c>
      <c r="H36" s="217"/>
      <c r="I36" s="218" t="s">
        <v>17</v>
      </c>
      <c r="K36" s="215"/>
      <c r="L36" s="216"/>
      <c r="M36" s="216"/>
      <c r="N36" s="216"/>
      <c r="O36" s="216" t="s">
        <v>14</v>
      </c>
      <c r="P36" s="216" t="s">
        <v>15</v>
      </c>
      <c r="Q36" s="216" t="s">
        <v>16</v>
      </c>
      <c r="R36" s="217"/>
      <c r="S36" s="218" t="s">
        <v>17</v>
      </c>
    </row>
    <row r="37" spans="1:19" ht="15.75" thickBot="1">
      <c r="A37" s="219"/>
      <c r="B37" s="220"/>
      <c r="C37" s="220"/>
      <c r="D37" s="220"/>
      <c r="E37" s="221">
        <f>E34+E33+E32+E31+E30+E29+E27+E26+E24+E23+E22+E21+E20+E19+E18+E16+E14+E13+E12+E11+E10</f>
        <v>54.150000000000006</v>
      </c>
      <c r="F37" s="221">
        <f>F34+F33+F32+F31+F30+F29+F27+F26+F24+F23+F22+F21+F20+F19+F18+F16+F14+F13+F12+F11+F10</f>
        <v>62.316600000000001</v>
      </c>
      <c r="G37" s="221">
        <f>G34+G33+G32+G31+G30+G29+G27+G26+G24+G23+G22+G21+G20+G19+G18+G16+G14+G13+G12+G11+G10</f>
        <v>216.94000000000005</v>
      </c>
      <c r="H37" s="221">
        <f>H34+H33+H32+H31+H30+H29+H27+H26+H24+H23+H22+H21+H20+H19+H18+H16+H14+H13+H12+H11+H10</f>
        <v>1772.7099999999998</v>
      </c>
      <c r="I37" s="222">
        <f>I34+I33+I32+I31+I30+I29+I27+I26+I24+I23+I22+I21+I20+I19+I18+I16+I14+I13+I12+I11+I10</f>
        <v>38.930000000000007</v>
      </c>
      <c r="K37" s="219"/>
      <c r="L37" s="220"/>
      <c r="M37" s="220"/>
      <c r="N37" s="220"/>
      <c r="O37" s="221">
        <f>O34+O33+O32+O31+O30+O29+O27+O26+O24+O23+O22+O21+O20+O19+O18+O16+O14+O13+O12+O11+O10</f>
        <v>67.079999999999984</v>
      </c>
      <c r="P37" s="221">
        <f>P34+P33+P32+P31+P30+P29+P27+P26+P24+P23+P22+P21+P20+P19+P18+P16+P14+P13+P12+P11+P10</f>
        <v>77.461680000000001</v>
      </c>
      <c r="Q37" s="221">
        <f>Q34+Q33+Q32+Q31+Q30+Q29+Q27+Q26+Q24+Q23+Q22+Q21+Q20+Q19+Q18+Q16+Q14+Q13+Q12+Q11+Q10</f>
        <v>284.83800000000008</v>
      </c>
      <c r="R37" s="221">
        <f>R34+R33+R32+R31+R30+R29+R27+R26+R24+R23+R22+R21+R20+R19+R18+R16+R14+R13+R12+R11+R10</f>
        <v>2242.0097799999994</v>
      </c>
      <c r="S37" s="222">
        <f>S34+S33+S32+S31+S30+S29+S27+S26+S24+S23+S22+S21+S20+S19+S18+S16+S14+S13+S12+S11+S10</f>
        <v>47.88</v>
      </c>
    </row>
  </sheetData>
  <mergeCells count="72">
    <mergeCell ref="R35:R36"/>
    <mergeCell ref="L31:M31"/>
    <mergeCell ref="L32:M32"/>
    <mergeCell ref="L33:M33"/>
    <mergeCell ref="L34:M34"/>
    <mergeCell ref="K35:N37"/>
    <mergeCell ref="O35:Q35"/>
    <mergeCell ref="L30:M30"/>
    <mergeCell ref="L19:M19"/>
    <mergeCell ref="L20:M20"/>
    <mergeCell ref="L21:M21"/>
    <mergeCell ref="L22:M22"/>
    <mergeCell ref="L23:M23"/>
    <mergeCell ref="L24:M24"/>
    <mergeCell ref="K25:S25"/>
    <mergeCell ref="L26:M26"/>
    <mergeCell ref="L27:M27"/>
    <mergeCell ref="K28:S28"/>
    <mergeCell ref="L29:M29"/>
    <mergeCell ref="L18:M18"/>
    <mergeCell ref="O7:Q7"/>
    <mergeCell ref="R7:R8"/>
    <mergeCell ref="K9:S9"/>
    <mergeCell ref="L10:M10"/>
    <mergeCell ref="L11:M11"/>
    <mergeCell ref="L12:M12"/>
    <mergeCell ref="L13:M13"/>
    <mergeCell ref="L14:M14"/>
    <mergeCell ref="K15:S15"/>
    <mergeCell ref="L16:M16"/>
    <mergeCell ref="K17:S17"/>
    <mergeCell ref="B33:C33"/>
    <mergeCell ref="B34:C34"/>
    <mergeCell ref="A35:D37"/>
    <mergeCell ref="E35:G35"/>
    <mergeCell ref="H35:H36"/>
    <mergeCell ref="K1:S1"/>
    <mergeCell ref="N4:R4"/>
    <mergeCell ref="K7:K8"/>
    <mergeCell ref="L7:M8"/>
    <mergeCell ref="N7:N8"/>
    <mergeCell ref="B32:C32"/>
    <mergeCell ref="B21:C21"/>
    <mergeCell ref="B22:C22"/>
    <mergeCell ref="B23:C23"/>
    <mergeCell ref="B24:C24"/>
    <mergeCell ref="A25:I25"/>
    <mergeCell ref="B26:C26"/>
    <mergeCell ref="B27:C27"/>
    <mergeCell ref="A28:I28"/>
    <mergeCell ref="B29:C29"/>
    <mergeCell ref="B30:C30"/>
    <mergeCell ref="B31:C31"/>
    <mergeCell ref="B20:C20"/>
    <mergeCell ref="A9:I9"/>
    <mergeCell ref="B10:C10"/>
    <mergeCell ref="B11:C11"/>
    <mergeCell ref="B12:C12"/>
    <mergeCell ref="B13:C13"/>
    <mergeCell ref="B14:C14"/>
    <mergeCell ref="A15:I15"/>
    <mergeCell ref="B16:C16"/>
    <mergeCell ref="A17:I17"/>
    <mergeCell ref="B18:C18"/>
    <mergeCell ref="B19:C19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7f5741e-400a-4400-bc10-623ce1ed393e}">
  <dimension ref="A1:S36"/>
  <sheetViews>
    <sheetView workbookViewId="0" topLeftCell="A1">
      <selection pane="topLeft" activeCell="H13" sqref="H13"/>
    </sheetView>
  </sheetViews>
  <sheetFormatPr defaultRowHeight="15"/>
  <cols>
    <col min="15" max="15" width="8.14285714285714" customWidth="1"/>
    <col min="18" max="18" width="7.85714285714286" customWidth="1"/>
    <col min="19" max="19" width="7.71428571428571" customWidth="1"/>
  </cols>
  <sheetData>
    <row r="1" spans="1:19" ht="15">
      <c r="A1" s="223" t="s">
        <v>153</v>
      </c>
      <c r="B1" s="224"/>
      <c r="C1" s="224"/>
      <c r="D1" s="224"/>
      <c r="E1" s="224"/>
      <c r="F1" s="224"/>
      <c r="G1" s="224"/>
      <c r="H1" s="224"/>
      <c r="I1" s="225"/>
      <c r="K1" s="155" t="s">
        <v>441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8</v>
      </c>
      <c r="B2" s="162" t="s">
        <v>1</v>
      </c>
      <c r="C2" s="163">
        <v>3</v>
      </c>
      <c r="D2" s="159"/>
      <c r="E2" s="159"/>
      <c r="F2" s="159"/>
      <c r="G2" s="159"/>
      <c r="H2" s="160"/>
      <c r="I2" s="161"/>
      <c r="K2" s="158">
        <v>8</v>
      </c>
      <c r="L2" s="162" t="s">
        <v>1</v>
      </c>
      <c r="M2" s="163">
        <v>3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2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2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291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26.25" customHeight="1">
      <c r="A10" s="176">
        <v>235</v>
      </c>
      <c r="B10" s="185" t="s">
        <v>67</v>
      </c>
      <c r="C10" s="185"/>
      <c r="D10" s="186">
        <v>90</v>
      </c>
      <c r="E10" s="189">
        <v>15.17</v>
      </c>
      <c r="F10" s="189">
        <v>14.91</v>
      </c>
      <c r="G10" s="189">
        <v>11.44</v>
      </c>
      <c r="H10" s="187">
        <v>258.43</v>
      </c>
      <c r="I10" s="227">
        <v>1.93</v>
      </c>
      <c r="K10" s="176">
        <v>235</v>
      </c>
      <c r="L10" s="185" t="s">
        <v>67</v>
      </c>
      <c r="M10" s="185"/>
      <c r="N10" s="186">
        <v>105</v>
      </c>
      <c r="O10" s="189">
        <v>19.420000000000002</v>
      </c>
      <c r="P10" s="189">
        <v>19.03</v>
      </c>
      <c r="Q10" s="187">
        <v>12.99</v>
      </c>
      <c r="R10" s="187">
        <v>329.70</v>
      </c>
      <c r="S10" s="188">
        <v>2.4500000000000002</v>
      </c>
    </row>
    <row r="11" spans="1:19" ht="15">
      <c r="A11" s="176"/>
      <c r="B11" s="177" t="s">
        <v>106</v>
      </c>
      <c r="C11" s="177"/>
      <c r="D11" s="178">
        <v>20</v>
      </c>
      <c r="E11" s="179">
        <v>0.60</v>
      </c>
      <c r="F11" s="179">
        <v>0.60</v>
      </c>
      <c r="G11" s="179">
        <v>1.40</v>
      </c>
      <c r="H11" s="180">
        <v>43.20</v>
      </c>
      <c r="I11" s="181">
        <v>0.10</v>
      </c>
      <c r="K11" s="176"/>
      <c r="L11" s="177" t="s">
        <v>442</v>
      </c>
      <c r="M11" s="177"/>
      <c r="N11" s="178">
        <v>30</v>
      </c>
      <c r="O11" s="180">
        <v>1.20</v>
      </c>
      <c r="P11" s="179">
        <v>1</v>
      </c>
      <c r="Q11" s="180">
        <v>2.91588</v>
      </c>
      <c r="R11" s="180">
        <v>66.319860000000006</v>
      </c>
      <c r="S11" s="182">
        <v>0.125</v>
      </c>
    </row>
    <row r="12" spans="1:19" ht="30" customHeight="1">
      <c r="A12" s="176"/>
      <c r="B12" s="177" t="s">
        <v>22</v>
      </c>
      <c r="C12" s="177"/>
      <c r="D12" s="178">
        <v>20</v>
      </c>
      <c r="E12" s="179">
        <v>1.51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53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25.5" customHeight="1">
      <c r="A13" s="208" t="s">
        <v>140</v>
      </c>
      <c r="B13" s="177" t="s">
        <v>141</v>
      </c>
      <c r="C13" s="177"/>
      <c r="D13" s="178">
        <v>150</v>
      </c>
      <c r="E13" s="179">
        <v>1</v>
      </c>
      <c r="F13" s="179">
        <v>1.20</v>
      </c>
      <c r="G13" s="179">
        <v>9.1999999999999993</v>
      </c>
      <c r="H13" s="180">
        <v>52.40</v>
      </c>
      <c r="I13" s="181">
        <v>3.80</v>
      </c>
      <c r="K13" s="208" t="s">
        <v>140</v>
      </c>
      <c r="L13" s="177" t="s">
        <v>141</v>
      </c>
      <c r="M13" s="177"/>
      <c r="N13" s="178">
        <v>180</v>
      </c>
      <c r="O13" s="179">
        <v>1.50</v>
      </c>
      <c r="P13" s="179">
        <v>1.6355</v>
      </c>
      <c r="Q13" s="179">
        <v>12.1477</v>
      </c>
      <c r="R13" s="180">
        <v>64.20</v>
      </c>
      <c r="S13" s="182">
        <v>4.5999999999999996</v>
      </c>
    </row>
    <row r="14" spans="1:19" ht="15">
      <c r="A14" s="173" t="s">
        <v>24</v>
      </c>
      <c r="B14" s="174"/>
      <c r="C14" s="174"/>
      <c r="D14" s="174"/>
      <c r="E14" s="174"/>
      <c r="F14" s="174"/>
      <c r="G14" s="174"/>
      <c r="H14" s="174"/>
      <c r="I14" s="175"/>
      <c r="K14" s="173" t="s">
        <v>24</v>
      </c>
      <c r="L14" s="174"/>
      <c r="M14" s="174"/>
      <c r="N14" s="174"/>
      <c r="O14" s="174"/>
      <c r="P14" s="174"/>
      <c r="Q14" s="174"/>
      <c r="R14" s="174"/>
      <c r="S14" s="175"/>
    </row>
    <row r="15" spans="1:19" ht="15">
      <c r="A15" s="192" t="s">
        <v>25</v>
      </c>
      <c r="B15" s="177" t="s">
        <v>416</v>
      </c>
      <c r="C15" s="177"/>
      <c r="D15" s="178">
        <v>100</v>
      </c>
      <c r="E15" s="179">
        <v>0.10</v>
      </c>
      <c r="F15" s="180">
        <v>0</v>
      </c>
      <c r="G15" s="179">
        <v>10.30</v>
      </c>
      <c r="H15" s="180">
        <v>42</v>
      </c>
      <c r="I15" s="181">
        <v>0.80</v>
      </c>
      <c r="K15" s="192" t="s">
        <v>25</v>
      </c>
      <c r="L15" s="177" t="s">
        <v>416</v>
      </c>
      <c r="M15" s="177"/>
      <c r="N15" s="178">
        <v>100</v>
      </c>
      <c r="O15" s="179">
        <v>0.10</v>
      </c>
      <c r="P15" s="180">
        <v>0</v>
      </c>
      <c r="Q15" s="179">
        <v>10.30</v>
      </c>
      <c r="R15" s="180">
        <v>42</v>
      </c>
      <c r="S15" s="181">
        <v>0.80</v>
      </c>
    </row>
    <row r="16" spans="1:19" ht="15">
      <c r="A16" s="194" t="s">
        <v>27</v>
      </c>
      <c r="B16" s="195"/>
      <c r="C16" s="195"/>
      <c r="D16" s="195"/>
      <c r="E16" s="195"/>
      <c r="F16" s="195"/>
      <c r="G16" s="195"/>
      <c r="H16" s="195"/>
      <c r="I16" s="196"/>
      <c r="K16" s="194" t="s">
        <v>27</v>
      </c>
      <c r="L16" s="195"/>
      <c r="M16" s="195"/>
      <c r="N16" s="195"/>
      <c r="O16" s="195"/>
      <c r="P16" s="195"/>
      <c r="Q16" s="195"/>
      <c r="R16" s="195"/>
      <c r="S16" s="196"/>
    </row>
    <row r="17" spans="1:19" ht="52.5" customHeight="1">
      <c r="A17" s="207" t="s">
        <v>388</v>
      </c>
      <c r="B17" s="198" t="s">
        <v>389</v>
      </c>
      <c r="C17" s="198"/>
      <c r="D17" s="199">
        <v>40</v>
      </c>
      <c r="E17" s="200">
        <v>0.40</v>
      </c>
      <c r="F17" s="200">
        <v>2.80</v>
      </c>
      <c r="G17" s="200">
        <v>1.1000000000000001</v>
      </c>
      <c r="H17" s="201">
        <v>32.40</v>
      </c>
      <c r="I17" s="202">
        <v>4</v>
      </c>
      <c r="K17" s="207" t="s">
        <v>388</v>
      </c>
      <c r="L17" s="198" t="s">
        <v>389</v>
      </c>
      <c r="M17" s="198"/>
      <c r="N17" s="199">
        <v>60</v>
      </c>
      <c r="O17" s="200">
        <v>0.60</v>
      </c>
      <c r="P17" s="200">
        <v>5.5444000000000004</v>
      </c>
      <c r="Q17" s="200">
        <v>1.70</v>
      </c>
      <c r="R17" s="201">
        <v>48.60</v>
      </c>
      <c r="S17" s="203">
        <v>6</v>
      </c>
    </row>
    <row r="18" spans="1:19" ht="43.5" customHeight="1">
      <c r="A18" s="207" t="s">
        <v>170</v>
      </c>
      <c r="B18" s="198" t="s">
        <v>171</v>
      </c>
      <c r="C18" s="198"/>
      <c r="D18" s="199">
        <v>160</v>
      </c>
      <c r="E18" s="200">
        <v>2.40</v>
      </c>
      <c r="F18" s="200">
        <v>4.20</v>
      </c>
      <c r="G18" s="200">
        <v>6.57</v>
      </c>
      <c r="H18" s="201">
        <v>112.27</v>
      </c>
      <c r="I18" s="203">
        <v>3.20</v>
      </c>
      <c r="K18" s="207" t="s">
        <v>170</v>
      </c>
      <c r="L18" s="198" t="s">
        <v>308</v>
      </c>
      <c r="M18" s="198"/>
      <c r="N18" s="199">
        <v>200</v>
      </c>
      <c r="O18" s="200">
        <v>3</v>
      </c>
      <c r="P18" s="200">
        <v>5.20</v>
      </c>
      <c r="Q18" s="200">
        <v>14.81</v>
      </c>
      <c r="R18" s="201">
        <v>140.34</v>
      </c>
      <c r="S18" s="203">
        <v>4.50</v>
      </c>
    </row>
    <row r="19" spans="1:19" ht="33" customHeight="1">
      <c r="A19" s="176">
        <v>165</v>
      </c>
      <c r="B19" s="185" t="s">
        <v>77</v>
      </c>
      <c r="C19" s="185"/>
      <c r="D19" s="186">
        <v>110</v>
      </c>
      <c r="E19" s="189">
        <v>4.30</v>
      </c>
      <c r="F19" s="189">
        <v>5.45</v>
      </c>
      <c r="G19" s="189">
        <v>22.52</v>
      </c>
      <c r="H19" s="187">
        <v>203.06</v>
      </c>
      <c r="I19" s="182"/>
      <c r="K19" s="176">
        <v>165</v>
      </c>
      <c r="L19" s="185" t="s">
        <v>77</v>
      </c>
      <c r="M19" s="185"/>
      <c r="N19" s="186">
        <v>130</v>
      </c>
      <c r="O19" s="189">
        <v>5.43</v>
      </c>
      <c r="P19" s="189">
        <v>6.89</v>
      </c>
      <c r="Q19" s="189">
        <v>26.34</v>
      </c>
      <c r="R19" s="187">
        <v>262.23</v>
      </c>
      <c r="S19" s="191"/>
    </row>
    <row r="20" spans="1:19" ht="27.75" customHeight="1">
      <c r="A20" s="207">
        <v>305</v>
      </c>
      <c r="B20" s="198" t="s">
        <v>443</v>
      </c>
      <c r="C20" s="198"/>
      <c r="D20" s="199">
        <v>60</v>
      </c>
      <c r="E20" s="200">
        <v>6.30</v>
      </c>
      <c r="F20" s="200">
        <v>7.10</v>
      </c>
      <c r="G20" s="200">
        <v>5.80</v>
      </c>
      <c r="H20" s="201">
        <v>108.60</v>
      </c>
      <c r="I20" s="202">
        <v>0.90</v>
      </c>
      <c r="K20" s="176">
        <v>305</v>
      </c>
      <c r="L20" s="177" t="s">
        <v>443</v>
      </c>
      <c r="M20" s="177"/>
      <c r="N20" s="178">
        <v>70</v>
      </c>
      <c r="O20" s="179">
        <v>7.40</v>
      </c>
      <c r="P20" s="179">
        <v>8.2444000000000006</v>
      </c>
      <c r="Q20" s="179">
        <v>6.80</v>
      </c>
      <c r="R20" s="180">
        <v>126.70</v>
      </c>
      <c r="S20" s="182">
        <v>0.97</v>
      </c>
    </row>
    <row r="21" spans="1:19" ht="19.5" customHeight="1">
      <c r="A21" s="176">
        <v>354</v>
      </c>
      <c r="B21" s="204" t="s">
        <v>129</v>
      </c>
      <c r="C21" s="228"/>
      <c r="D21" s="178">
        <v>15</v>
      </c>
      <c r="E21" s="179">
        <v>0.20</v>
      </c>
      <c r="F21" s="179">
        <v>0.90</v>
      </c>
      <c r="G21" s="179">
        <v>1.20</v>
      </c>
      <c r="H21" s="179">
        <v>16.10</v>
      </c>
      <c r="I21" s="181">
        <v>0.24</v>
      </c>
      <c r="K21" s="176">
        <v>354</v>
      </c>
      <c r="L21" s="204" t="s">
        <v>129</v>
      </c>
      <c r="M21" s="228"/>
      <c r="N21" s="178">
        <v>25</v>
      </c>
      <c r="O21" s="180">
        <v>0.37</v>
      </c>
      <c r="P21" s="180">
        <v>1.38</v>
      </c>
      <c r="Q21" s="179">
        <v>1.90</v>
      </c>
      <c r="R21" s="180">
        <v>19</v>
      </c>
      <c r="S21" s="182">
        <v>0.37</v>
      </c>
    </row>
    <row r="22" spans="1:19" ht="27.75" customHeight="1">
      <c r="A22" s="207">
        <v>376</v>
      </c>
      <c r="B22" s="198" t="s">
        <v>378</v>
      </c>
      <c r="C22" s="198"/>
      <c r="D22" s="199">
        <v>150</v>
      </c>
      <c r="E22" s="200">
        <v>0.80</v>
      </c>
      <c r="F22" s="200">
        <v>0.10</v>
      </c>
      <c r="G22" s="200">
        <v>14.40</v>
      </c>
      <c r="H22" s="201">
        <v>62.70</v>
      </c>
      <c r="I22" s="202">
        <v>9</v>
      </c>
      <c r="K22" s="176">
        <v>376</v>
      </c>
      <c r="L22" s="177" t="s">
        <v>378</v>
      </c>
      <c r="M22" s="177"/>
      <c r="N22" s="178">
        <v>180</v>
      </c>
      <c r="O22" s="180">
        <v>0.96</v>
      </c>
      <c r="P22" s="180">
        <v>0.12</v>
      </c>
      <c r="Q22" s="180">
        <v>17.28</v>
      </c>
      <c r="R22" s="180">
        <v>75.239999999999995</v>
      </c>
      <c r="S22" s="182">
        <v>10.80</v>
      </c>
    </row>
    <row r="23" spans="1:19" ht="26.25" customHeight="1">
      <c r="A23" s="176"/>
      <c r="B23" s="177" t="s">
        <v>53</v>
      </c>
      <c r="C23" s="177"/>
      <c r="D23" s="178">
        <v>20</v>
      </c>
      <c r="E23" s="179">
        <v>1.51</v>
      </c>
      <c r="F23" s="180">
        <v>0.54220000000000002</v>
      </c>
      <c r="G23" s="179">
        <v>9.7200000000000006</v>
      </c>
      <c r="H23" s="180">
        <v>48.64</v>
      </c>
      <c r="I23" s="191"/>
      <c r="K23" s="176"/>
      <c r="L23" s="177" t="s">
        <v>22</v>
      </c>
      <c r="M23" s="177"/>
      <c r="N23" s="178">
        <v>30</v>
      </c>
      <c r="O23" s="179">
        <v>2.90</v>
      </c>
      <c r="P23" s="180">
        <v>1.01</v>
      </c>
      <c r="Q23" s="180">
        <v>15.60</v>
      </c>
      <c r="R23" s="180">
        <v>79.099999999999994</v>
      </c>
      <c r="S23" s="182"/>
    </row>
    <row r="24" spans="1:19" ht="27" customHeight="1">
      <c r="A24" s="176"/>
      <c r="B24" s="177" t="s">
        <v>379</v>
      </c>
      <c r="C24" s="177"/>
      <c r="D24" s="178">
        <v>20</v>
      </c>
      <c r="E24" s="179">
        <v>1</v>
      </c>
      <c r="F24" s="180">
        <v>0.36</v>
      </c>
      <c r="G24" s="179">
        <v>9.90</v>
      </c>
      <c r="H24" s="180">
        <v>45.60</v>
      </c>
      <c r="I24" s="191"/>
      <c r="K24" s="176"/>
      <c r="L24" s="177" t="s">
        <v>379</v>
      </c>
      <c r="M24" s="177"/>
      <c r="N24" s="178">
        <v>25</v>
      </c>
      <c r="O24" s="180">
        <v>1.47</v>
      </c>
      <c r="P24" s="180">
        <v>0.45</v>
      </c>
      <c r="Q24" s="180">
        <v>13.11</v>
      </c>
      <c r="R24" s="180">
        <v>59.634889999999999</v>
      </c>
      <c r="S24" s="182"/>
    </row>
    <row r="25" spans="1:19" ht="15">
      <c r="A25" s="173" t="s">
        <v>35</v>
      </c>
      <c r="B25" s="174"/>
      <c r="C25" s="174"/>
      <c r="D25" s="174"/>
      <c r="E25" s="174"/>
      <c r="F25" s="174"/>
      <c r="G25" s="174"/>
      <c r="H25" s="174"/>
      <c r="I25" s="175"/>
      <c r="K25" s="173" t="s">
        <v>35</v>
      </c>
      <c r="L25" s="174"/>
      <c r="M25" s="174"/>
      <c r="N25" s="174"/>
      <c r="O25" s="174"/>
      <c r="P25" s="174"/>
      <c r="Q25" s="174"/>
      <c r="R25" s="174"/>
      <c r="S25" s="175"/>
    </row>
    <row r="26" spans="1:19" ht="15">
      <c r="A26" s="208" t="s">
        <v>266</v>
      </c>
      <c r="B26" s="177" t="s">
        <v>267</v>
      </c>
      <c r="C26" s="177"/>
      <c r="D26" s="178">
        <v>60</v>
      </c>
      <c r="E26" s="179">
        <v>3.60</v>
      </c>
      <c r="F26" s="179">
        <v>4.50</v>
      </c>
      <c r="G26" s="179">
        <v>29.50</v>
      </c>
      <c r="H26" s="180">
        <v>185.50</v>
      </c>
      <c r="I26" s="266">
        <v>0.0080000000000000002</v>
      </c>
      <c r="K26" s="208" t="s">
        <v>266</v>
      </c>
      <c r="L26" s="177" t="s">
        <v>444</v>
      </c>
      <c r="M26" s="177"/>
      <c r="N26" s="178">
        <v>70</v>
      </c>
      <c r="O26" s="179">
        <v>4.9000000000000004</v>
      </c>
      <c r="P26" s="179">
        <v>4.5999999999999996</v>
      </c>
      <c r="Q26" s="179">
        <v>34.40</v>
      </c>
      <c r="R26" s="179">
        <v>212.80</v>
      </c>
      <c r="S26" s="182">
        <v>0.01</v>
      </c>
    </row>
    <row r="27" spans="1:19" ht="39.75" customHeight="1">
      <c r="A27" s="176"/>
      <c r="B27" s="185" t="s">
        <v>174</v>
      </c>
      <c r="C27" s="185"/>
      <c r="D27" s="186">
        <v>180</v>
      </c>
      <c r="E27" s="189">
        <v>5.60</v>
      </c>
      <c r="F27" s="189">
        <v>5.20</v>
      </c>
      <c r="G27" s="189">
        <v>8.50</v>
      </c>
      <c r="H27" s="187">
        <v>109</v>
      </c>
      <c r="I27" s="209">
        <v>2.2000000000000002</v>
      </c>
      <c r="K27" s="176"/>
      <c r="L27" s="185" t="s">
        <v>381</v>
      </c>
      <c r="M27" s="185"/>
      <c r="N27" s="186">
        <v>200</v>
      </c>
      <c r="O27" s="189">
        <v>6.22</v>
      </c>
      <c r="P27" s="189">
        <v>5.78</v>
      </c>
      <c r="Q27" s="189">
        <v>9.44</v>
      </c>
      <c r="R27" s="187">
        <v>121.11</v>
      </c>
      <c r="S27" s="188">
        <v>2.44</v>
      </c>
    </row>
    <row r="28" spans="1:19" ht="15">
      <c r="A28" s="173" t="s">
        <v>39</v>
      </c>
      <c r="B28" s="174"/>
      <c r="C28" s="174"/>
      <c r="D28" s="174"/>
      <c r="E28" s="174"/>
      <c r="F28" s="174"/>
      <c r="G28" s="174"/>
      <c r="H28" s="174"/>
      <c r="I28" s="175"/>
      <c r="K28" s="173" t="s">
        <v>39</v>
      </c>
      <c r="L28" s="174"/>
      <c r="M28" s="174"/>
      <c r="N28" s="174"/>
      <c r="O28" s="174"/>
      <c r="P28" s="174"/>
      <c r="Q28" s="174"/>
      <c r="R28" s="174"/>
      <c r="S28" s="175"/>
    </row>
    <row r="29" spans="1:19" ht="41.25" customHeight="1">
      <c r="A29" s="208" t="s">
        <v>175</v>
      </c>
      <c r="B29" s="177" t="s">
        <v>382</v>
      </c>
      <c r="C29" s="177"/>
      <c r="D29" s="178">
        <v>160</v>
      </c>
      <c r="E29" s="179">
        <v>12</v>
      </c>
      <c r="F29" s="179">
        <v>10.30</v>
      </c>
      <c r="G29" s="179">
        <v>16.64</v>
      </c>
      <c r="H29" s="180">
        <v>242.07</v>
      </c>
      <c r="I29" s="181">
        <v>6.30</v>
      </c>
      <c r="K29" s="208" t="s">
        <v>175</v>
      </c>
      <c r="L29" s="177" t="s">
        <v>382</v>
      </c>
      <c r="M29" s="177"/>
      <c r="N29" s="178">
        <v>180</v>
      </c>
      <c r="O29" s="179">
        <v>13.80</v>
      </c>
      <c r="P29" s="179">
        <v>11.744440000000001</v>
      </c>
      <c r="Q29" s="179">
        <v>18.53</v>
      </c>
      <c r="R29" s="180">
        <v>272.33</v>
      </c>
      <c r="S29" s="182">
        <v>7.09</v>
      </c>
    </row>
    <row r="30" spans="1:19" ht="42.75" customHeight="1">
      <c r="A30" s="208"/>
      <c r="B30" s="204" t="s">
        <v>186</v>
      </c>
      <c r="C30" s="228"/>
      <c r="D30" s="178">
        <v>20</v>
      </c>
      <c r="E30" s="179">
        <v>0.30</v>
      </c>
      <c r="F30" s="180">
        <v>0.04</v>
      </c>
      <c r="G30" s="179">
        <v>0.50</v>
      </c>
      <c r="H30" s="180">
        <v>3.85</v>
      </c>
      <c r="I30" s="181">
        <v>2</v>
      </c>
      <c r="K30" s="176"/>
      <c r="L30" s="204" t="s">
        <v>186</v>
      </c>
      <c r="M30" s="228"/>
      <c r="N30" s="178">
        <v>25</v>
      </c>
      <c r="O30" s="180">
        <v>0.25</v>
      </c>
      <c r="P30" s="180">
        <v>0.025000000000000001</v>
      </c>
      <c r="Q30" s="180">
        <v>0.62</v>
      </c>
      <c r="R30" s="180">
        <v>3.50</v>
      </c>
      <c r="S30" s="182">
        <v>2.50</v>
      </c>
    </row>
    <row r="31" spans="1:19" ht="15">
      <c r="A31" s="176">
        <v>393</v>
      </c>
      <c r="B31" s="177" t="s">
        <v>43</v>
      </c>
      <c r="C31" s="177"/>
      <c r="D31" s="210" t="s">
        <v>44</v>
      </c>
      <c r="E31" s="180">
        <v>0.11</v>
      </c>
      <c r="F31" s="183"/>
      <c r="G31" s="179">
        <v>8.1999999999999993</v>
      </c>
      <c r="H31" s="180">
        <v>34.60</v>
      </c>
      <c r="I31" s="181">
        <v>2.2000000000000002</v>
      </c>
      <c r="K31" s="176">
        <v>393</v>
      </c>
      <c r="L31" s="177" t="s">
        <v>43</v>
      </c>
      <c r="M31" s="177"/>
      <c r="N31" s="210" t="s">
        <v>283</v>
      </c>
      <c r="O31" s="180">
        <v>0.15</v>
      </c>
      <c r="P31" s="180"/>
      <c r="Q31" s="180">
        <v>9.50</v>
      </c>
      <c r="R31" s="180">
        <v>40.10</v>
      </c>
      <c r="S31" s="182">
        <v>2.50</v>
      </c>
    </row>
    <row r="32" spans="1:19" ht="28.5" customHeight="1">
      <c r="A32" s="176"/>
      <c r="B32" s="177" t="s">
        <v>379</v>
      </c>
      <c r="C32" s="177"/>
      <c r="D32" s="178">
        <v>20</v>
      </c>
      <c r="E32" s="179">
        <v>1</v>
      </c>
      <c r="F32" s="180">
        <v>0.36</v>
      </c>
      <c r="G32" s="179">
        <v>9.90</v>
      </c>
      <c r="H32" s="180">
        <v>45.60</v>
      </c>
      <c r="I32" s="191"/>
      <c r="K32" s="176"/>
      <c r="L32" s="177" t="s">
        <v>379</v>
      </c>
      <c r="M32" s="177"/>
      <c r="N32" s="178">
        <v>25</v>
      </c>
      <c r="O32" s="180">
        <v>1.47</v>
      </c>
      <c r="P32" s="180">
        <v>0.45</v>
      </c>
      <c r="Q32" s="180">
        <v>13.11</v>
      </c>
      <c r="R32" s="180">
        <v>59.634889999999999</v>
      </c>
      <c r="S32" s="182"/>
    </row>
    <row r="33" spans="1:19" ht="32.25" customHeight="1" thickBot="1">
      <c r="A33" s="176"/>
      <c r="B33" s="177" t="s">
        <v>22</v>
      </c>
      <c r="C33" s="177"/>
      <c r="D33" s="178">
        <v>20</v>
      </c>
      <c r="E33" s="179">
        <v>1.51</v>
      </c>
      <c r="F33" s="180">
        <v>0.54220000000000002</v>
      </c>
      <c r="G33" s="179">
        <v>9.7200000000000006</v>
      </c>
      <c r="H33" s="180">
        <v>48.64</v>
      </c>
      <c r="I33" s="191"/>
      <c r="K33" s="176"/>
      <c r="L33" s="177" t="s">
        <v>22</v>
      </c>
      <c r="M33" s="177"/>
      <c r="N33" s="178">
        <v>20</v>
      </c>
      <c r="O33" s="179">
        <v>1.50</v>
      </c>
      <c r="P33" s="180">
        <v>0.54220000000000002</v>
      </c>
      <c r="Q33" s="179">
        <v>9.7200000000000006</v>
      </c>
      <c r="R33" s="180">
        <v>48.64</v>
      </c>
      <c r="S33" s="191"/>
    </row>
    <row r="34" spans="1:19" ht="24">
      <c r="A34" s="211" t="s">
        <v>445</v>
      </c>
      <c r="B34" s="212"/>
      <c r="C34" s="212"/>
      <c r="D34" s="212"/>
      <c r="E34" s="212" t="s">
        <v>11</v>
      </c>
      <c r="F34" s="212"/>
      <c r="G34" s="212"/>
      <c r="H34" s="213" t="s">
        <v>12</v>
      </c>
      <c r="I34" s="214" t="s">
        <v>13</v>
      </c>
      <c r="K34" s="211" t="s">
        <v>446</v>
      </c>
      <c r="L34" s="212"/>
      <c r="M34" s="212"/>
      <c r="N34" s="212"/>
      <c r="O34" s="212" t="s">
        <v>11</v>
      </c>
      <c r="P34" s="212"/>
      <c r="Q34" s="212"/>
      <c r="R34" s="213" t="s">
        <v>12</v>
      </c>
      <c r="S34" s="214" t="s">
        <v>13</v>
      </c>
    </row>
    <row r="35" spans="1:19" ht="15">
      <c r="A35" s="215"/>
      <c r="B35" s="216"/>
      <c r="C35" s="216"/>
      <c r="D35" s="216"/>
      <c r="E35" s="216" t="s">
        <v>14</v>
      </c>
      <c r="F35" s="216" t="s">
        <v>15</v>
      </c>
      <c r="G35" s="216" t="s">
        <v>16</v>
      </c>
      <c r="H35" s="217"/>
      <c r="I35" s="218" t="s">
        <v>17</v>
      </c>
      <c r="K35" s="215"/>
      <c r="L35" s="216"/>
      <c r="M35" s="216"/>
      <c r="N35" s="216"/>
      <c r="O35" s="216" t="s">
        <v>14</v>
      </c>
      <c r="P35" s="216" t="s">
        <v>15</v>
      </c>
      <c r="Q35" s="216" t="s">
        <v>16</v>
      </c>
      <c r="R35" s="217"/>
      <c r="S35" s="218" t="s">
        <v>17</v>
      </c>
    </row>
    <row r="36" spans="1:19" ht="15.75" thickBot="1">
      <c r="A36" s="219"/>
      <c r="B36" s="220"/>
      <c r="C36" s="220"/>
      <c r="D36" s="220"/>
      <c r="E36" s="221">
        <f>E33+E32+E31+E30+E29+E27+E26+E24+E23+E22+E21+E20+E19+E18+E17+E15+E13+E12+E11+E10</f>
        <v>59.41</v>
      </c>
      <c r="F36" s="221">
        <f>F33+F32+F31+F30+F29+F27+F26+F24+F23+F22+F21+F20+F19+F18+F17+F15+F13+F12+F11+F10</f>
        <v>59.646600000000007</v>
      </c>
      <c r="G36" s="221">
        <f>G33+G32+G31+G30+G29+G27+G26+G24+G23+G22+G21+G20+G19+G18+G17+G15+G13+G12+G11+G10</f>
        <v>196.23000000000002</v>
      </c>
      <c r="H36" s="221">
        <f>H33+H32+H31+H30+H29+H27+H26+H24+H23+H22+H21+H20+H19+H18+H17+H15+H13+H12+H11+H10</f>
        <v>1743.3000000000004</v>
      </c>
      <c r="I36" s="222">
        <f>I33+I32+I31+I30+I29+I27+I26+I24+I23+I22+I21+I20+I19+I18+I17+I15+I13+I12+I11+I10</f>
        <v>36.677999999999997</v>
      </c>
      <c r="K36" s="219"/>
      <c r="L36" s="220"/>
      <c r="M36" s="220"/>
      <c r="N36" s="220"/>
      <c r="O36" s="221">
        <f>O33+O32+O31+O30+O29+O27+O26+O24+O23+O22+O21+O20+O19+O18+O17+O15+O13+O12+O11+O10</f>
        <v>75.539999999999992</v>
      </c>
      <c r="P36" s="221">
        <f>P33+P32+P31+P30+P29+P27+P26+P24+P23+P22+P21+P20+P19+P18+P17+P15+P13+P12+P11+P10</f>
        <v>74.655940000000015</v>
      </c>
      <c r="Q36" s="221">
        <f>Q33+Q32+Q31+Q30+Q29+Q27+Q26+Q24+Q23+Q22+Q21+Q20+Q19+Q18+Q17+Q15+Q13+Q12+Q11+Q10</f>
        <v>246.81358</v>
      </c>
      <c r="R36" s="221">
        <f>R33+R32+R31+R30+R29+R27+R26+R24+R23+R22+R21+R20+R19+R18+R17+R15+R13+R12+R11+R10</f>
        <v>2150.2796399999997</v>
      </c>
      <c r="S36" s="221">
        <f>S33+S32+S31+S30+S29+S27+S26+S24+S23+S22+S21+S20+S19+S18+S17+S15+S13+S12+S11+S10</f>
        <v>45.155</v>
      </c>
    </row>
  </sheetData>
  <mergeCells count="70">
    <mergeCell ref="L32:M32"/>
    <mergeCell ref="L33:M33"/>
    <mergeCell ref="K34:N36"/>
    <mergeCell ref="O34:Q34"/>
    <mergeCell ref="R34:R35"/>
    <mergeCell ref="L31:M31"/>
    <mergeCell ref="L20:M20"/>
    <mergeCell ref="L21:M21"/>
    <mergeCell ref="L22:M22"/>
    <mergeCell ref="L23:M23"/>
    <mergeCell ref="L24:M24"/>
    <mergeCell ref="K25:S25"/>
    <mergeCell ref="L26:M26"/>
    <mergeCell ref="L27:M27"/>
    <mergeCell ref="K28:S28"/>
    <mergeCell ref="L29:M29"/>
    <mergeCell ref="L30:M30"/>
    <mergeCell ref="L19:M19"/>
    <mergeCell ref="R7:R8"/>
    <mergeCell ref="K9:S9"/>
    <mergeCell ref="L10:M10"/>
    <mergeCell ref="L11:M11"/>
    <mergeCell ref="L12:M12"/>
    <mergeCell ref="L13:M13"/>
    <mergeCell ref="K14:S14"/>
    <mergeCell ref="L15:M15"/>
    <mergeCell ref="K16:S16"/>
    <mergeCell ref="L17:M17"/>
    <mergeCell ref="L18:M18"/>
    <mergeCell ref="B33:C33"/>
    <mergeCell ref="A34:D36"/>
    <mergeCell ref="E34:G34"/>
    <mergeCell ref="H34:H35"/>
    <mergeCell ref="K1:S1"/>
    <mergeCell ref="N4:R4"/>
    <mergeCell ref="K7:K8"/>
    <mergeCell ref="L7:M8"/>
    <mergeCell ref="N7:N8"/>
    <mergeCell ref="O7:Q7"/>
    <mergeCell ref="B27:C27"/>
    <mergeCell ref="A28:I28"/>
    <mergeCell ref="B29:C29"/>
    <mergeCell ref="B30:C30"/>
    <mergeCell ref="B31:C31"/>
    <mergeCell ref="B32:C32"/>
    <mergeCell ref="B26:C26"/>
    <mergeCell ref="B15:C15"/>
    <mergeCell ref="A16:I16"/>
    <mergeCell ref="B17:C17"/>
    <mergeCell ref="B18:C18"/>
    <mergeCell ref="B19:C19"/>
    <mergeCell ref="B20:C20"/>
    <mergeCell ref="B21:C21"/>
    <mergeCell ref="B22:C22"/>
    <mergeCell ref="B23:C23"/>
    <mergeCell ref="B24:C24"/>
    <mergeCell ref="A25:I25"/>
    <mergeCell ref="A14:I14"/>
    <mergeCell ref="A1:I1"/>
    <mergeCell ref="D4:H4"/>
    <mergeCell ref="A7:A8"/>
    <mergeCell ref="B7:C8"/>
    <mergeCell ref="D7:D8"/>
    <mergeCell ref="E7:G7"/>
    <mergeCell ref="H7:H8"/>
    <mergeCell ref="A9:I9"/>
    <mergeCell ref="B10:C10"/>
    <mergeCell ref="B11:C11"/>
    <mergeCell ref="B12:C12"/>
    <mergeCell ref="B13:C13"/>
  </mergeCells>
  <pageMargins left="0.7" right="0.7" top="0.75" bottom="0.75" header="0.3" footer="0.3"/>
  <pageSetup orientation="portrait" paperSize="9" scale="99"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157a9a7-df50-4765-b361-d85267ae64b3}">
  <dimension ref="A1:S37"/>
  <sheetViews>
    <sheetView workbookViewId="0" topLeftCell="A4">
      <selection pane="topLeft" activeCell="J18" sqref="J18"/>
    </sheetView>
  </sheetViews>
  <sheetFormatPr defaultRowHeight="15"/>
  <cols>
    <col min="18" max="18" width="7.57142857142857" customWidth="1"/>
    <col min="19" max="19" width="6.42857142857143" customWidth="1"/>
  </cols>
  <sheetData>
    <row r="1" spans="1:19" ht="15">
      <c r="A1" s="223" t="s">
        <v>164</v>
      </c>
      <c r="B1" s="224"/>
      <c r="C1" s="224"/>
      <c r="D1" s="224"/>
      <c r="E1" s="224"/>
      <c r="F1" s="224"/>
      <c r="G1" s="224"/>
      <c r="H1" s="224"/>
      <c r="I1" s="225"/>
      <c r="K1" s="155" t="s">
        <v>447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9</v>
      </c>
      <c r="B2" s="162" t="s">
        <v>1</v>
      </c>
      <c r="C2" s="163">
        <v>4</v>
      </c>
      <c r="D2" s="159"/>
      <c r="E2" s="159"/>
      <c r="F2" s="159"/>
      <c r="G2" s="159"/>
      <c r="H2" s="160"/>
      <c r="I2" s="161"/>
      <c r="K2" s="158">
        <v>9</v>
      </c>
      <c r="L2" s="162" t="s">
        <v>1</v>
      </c>
      <c r="M2" s="163">
        <v>4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2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2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28.5" customHeight="1">
      <c r="A10" s="184" t="s">
        <v>48</v>
      </c>
      <c r="B10" s="177" t="s">
        <v>189</v>
      </c>
      <c r="C10" s="177"/>
      <c r="D10" s="178">
        <v>150</v>
      </c>
      <c r="E10" s="179">
        <v>2.90</v>
      </c>
      <c r="F10" s="179">
        <v>4.4000000000000004</v>
      </c>
      <c r="G10" s="179">
        <v>17.40</v>
      </c>
      <c r="H10" s="180">
        <v>177.50</v>
      </c>
      <c r="I10" s="181">
        <v>1.1000000000000001</v>
      </c>
      <c r="K10" s="197" t="s">
        <v>48</v>
      </c>
      <c r="L10" s="198" t="s">
        <v>189</v>
      </c>
      <c r="M10" s="198"/>
      <c r="N10" s="199">
        <v>200</v>
      </c>
      <c r="O10" s="200">
        <v>3.90</v>
      </c>
      <c r="P10" s="200">
        <v>5.90</v>
      </c>
      <c r="Q10" s="200">
        <v>23</v>
      </c>
      <c r="R10" s="201">
        <v>237.54</v>
      </c>
      <c r="S10" s="202">
        <v>1.30</v>
      </c>
    </row>
    <row r="11" spans="1:19" ht="16.5" customHeight="1">
      <c r="A11" s="208"/>
      <c r="B11" s="177" t="s">
        <v>50</v>
      </c>
      <c r="C11" s="177"/>
      <c r="D11" s="178">
        <v>10</v>
      </c>
      <c r="E11" s="179">
        <v>2.60</v>
      </c>
      <c r="F11" s="179">
        <v>2.10</v>
      </c>
      <c r="G11" s="183">
        <v>3.20</v>
      </c>
      <c r="H11" s="180">
        <v>40</v>
      </c>
      <c r="I11" s="182">
        <v>0.06</v>
      </c>
      <c r="K11" s="208"/>
      <c r="L11" s="177" t="s">
        <v>50</v>
      </c>
      <c r="M11" s="177"/>
      <c r="N11" s="178">
        <v>15</v>
      </c>
      <c r="O11" s="179">
        <v>3.80</v>
      </c>
      <c r="P11" s="179">
        <v>3.90</v>
      </c>
      <c r="Q11" s="183">
        <v>4.80</v>
      </c>
      <c r="R11" s="180">
        <v>60</v>
      </c>
      <c r="S11" s="181">
        <v>0.10</v>
      </c>
    </row>
    <row r="12" spans="1:19" ht="14.25" customHeight="1">
      <c r="A12" s="184"/>
      <c r="B12" s="185" t="s">
        <v>107</v>
      </c>
      <c r="C12" s="185"/>
      <c r="D12" s="186">
        <v>5</v>
      </c>
      <c r="E12" s="187">
        <v>0.05</v>
      </c>
      <c r="F12" s="187">
        <v>3.93</v>
      </c>
      <c r="G12" s="187">
        <v>0.05</v>
      </c>
      <c r="H12" s="187">
        <v>35.43</v>
      </c>
      <c r="I12" s="182"/>
      <c r="K12" s="184"/>
      <c r="L12" s="185" t="s">
        <v>107</v>
      </c>
      <c r="M12" s="185"/>
      <c r="N12" s="186">
        <v>7</v>
      </c>
      <c r="O12" s="189">
        <v>0.070000000000000007</v>
      </c>
      <c r="P12" s="189">
        <v>5.50</v>
      </c>
      <c r="Q12" s="189">
        <v>0.070000000000000007</v>
      </c>
      <c r="R12" s="187">
        <v>49.63</v>
      </c>
      <c r="S12" s="191"/>
    </row>
    <row r="13" spans="1:19" ht="27.75" customHeight="1">
      <c r="A13" s="176"/>
      <c r="B13" s="177" t="s">
        <v>22</v>
      </c>
      <c r="C13" s="177"/>
      <c r="D13" s="178">
        <v>20</v>
      </c>
      <c r="E13" s="179">
        <v>1.51</v>
      </c>
      <c r="F13" s="180">
        <v>0.54220000000000002</v>
      </c>
      <c r="G13" s="179">
        <v>9.7200000000000006</v>
      </c>
      <c r="H13" s="180">
        <v>48.64</v>
      </c>
      <c r="I13" s="191"/>
      <c r="K13" s="176"/>
      <c r="L13" s="177" t="s">
        <v>53</v>
      </c>
      <c r="M13" s="177"/>
      <c r="N13" s="178">
        <v>30</v>
      </c>
      <c r="O13" s="179">
        <v>2.90</v>
      </c>
      <c r="P13" s="180">
        <v>1.01</v>
      </c>
      <c r="Q13" s="180">
        <v>15.60</v>
      </c>
      <c r="R13" s="180">
        <v>79.099999999999994</v>
      </c>
      <c r="S13" s="182"/>
    </row>
    <row r="14" spans="1:19" ht="26.25" customHeight="1">
      <c r="A14" s="176">
        <v>395</v>
      </c>
      <c r="B14" s="177" t="s">
        <v>21</v>
      </c>
      <c r="C14" s="177"/>
      <c r="D14" s="178">
        <v>150</v>
      </c>
      <c r="E14" s="179">
        <v>2.2000000000000002</v>
      </c>
      <c r="F14" s="179">
        <v>2.40</v>
      </c>
      <c r="G14" s="178">
        <v>14</v>
      </c>
      <c r="H14" s="180">
        <v>87.50</v>
      </c>
      <c r="I14" s="181">
        <v>1.40</v>
      </c>
      <c r="K14" s="176">
        <v>395</v>
      </c>
      <c r="L14" s="177" t="s">
        <v>277</v>
      </c>
      <c r="M14" s="177"/>
      <c r="N14" s="178">
        <v>180</v>
      </c>
      <c r="O14" s="179">
        <v>2.60</v>
      </c>
      <c r="P14" s="179">
        <v>2.90</v>
      </c>
      <c r="Q14" s="179">
        <v>17</v>
      </c>
      <c r="R14" s="179">
        <v>107.50</v>
      </c>
      <c r="S14" s="182">
        <v>1.70</v>
      </c>
    </row>
    <row r="15" spans="1:19" ht="15">
      <c r="A15" s="176"/>
      <c r="B15" s="204" t="s">
        <v>167</v>
      </c>
      <c r="C15" s="228"/>
      <c r="D15" s="178">
        <v>120</v>
      </c>
      <c r="E15" s="179">
        <v>1.1000000000000001</v>
      </c>
      <c r="F15" s="179">
        <v>0.20</v>
      </c>
      <c r="G15" s="179">
        <v>9.6999999999999993</v>
      </c>
      <c r="H15" s="180">
        <v>51.60</v>
      </c>
      <c r="I15" s="193">
        <v>8</v>
      </c>
      <c r="K15" s="176"/>
      <c r="L15" s="204" t="s">
        <v>167</v>
      </c>
      <c r="M15" s="228"/>
      <c r="N15" s="178">
        <v>120</v>
      </c>
      <c r="O15" s="179">
        <v>1.1000000000000001</v>
      </c>
      <c r="P15" s="179">
        <v>0.20</v>
      </c>
      <c r="Q15" s="179">
        <v>9.6999999999999993</v>
      </c>
      <c r="R15" s="180">
        <v>51.60</v>
      </c>
      <c r="S15" s="193">
        <v>8</v>
      </c>
    </row>
    <row r="16" spans="1:19" ht="15">
      <c r="A16" s="173" t="s">
        <v>24</v>
      </c>
      <c r="B16" s="174"/>
      <c r="C16" s="174"/>
      <c r="D16" s="174"/>
      <c r="E16" s="174"/>
      <c r="F16" s="174"/>
      <c r="G16" s="174"/>
      <c r="H16" s="174"/>
      <c r="I16" s="175"/>
      <c r="K16" s="173" t="s">
        <v>24</v>
      </c>
      <c r="L16" s="174"/>
      <c r="M16" s="174"/>
      <c r="N16" s="174"/>
      <c r="O16" s="174"/>
      <c r="P16" s="174"/>
      <c r="Q16" s="174"/>
      <c r="R16" s="174"/>
      <c r="S16" s="175"/>
    </row>
    <row r="17" spans="1:19" ht="15">
      <c r="A17" s="192" t="s">
        <v>25</v>
      </c>
      <c r="B17" s="177" t="s">
        <v>403</v>
      </c>
      <c r="C17" s="177"/>
      <c r="D17" s="178">
        <v>100</v>
      </c>
      <c r="E17" s="179">
        <v>0.50</v>
      </c>
      <c r="F17" s="179">
        <v>0.10</v>
      </c>
      <c r="G17" s="179">
        <v>10.10</v>
      </c>
      <c r="H17" s="180">
        <v>43</v>
      </c>
      <c r="I17" s="193">
        <v>2</v>
      </c>
      <c r="K17" s="192" t="s">
        <v>25</v>
      </c>
      <c r="L17" s="177" t="s">
        <v>403</v>
      </c>
      <c r="M17" s="177"/>
      <c r="N17" s="178">
        <v>100</v>
      </c>
      <c r="O17" s="179">
        <v>0.50</v>
      </c>
      <c r="P17" s="179">
        <v>0.10</v>
      </c>
      <c r="Q17" s="179">
        <v>10.10</v>
      </c>
      <c r="R17" s="180">
        <v>43</v>
      </c>
      <c r="S17" s="193">
        <v>2</v>
      </c>
    </row>
    <row r="18" spans="1:19" ht="15">
      <c r="A18" s="194" t="s">
        <v>27</v>
      </c>
      <c r="B18" s="195"/>
      <c r="C18" s="195"/>
      <c r="D18" s="195"/>
      <c r="E18" s="195"/>
      <c r="F18" s="195"/>
      <c r="G18" s="195"/>
      <c r="H18" s="195"/>
      <c r="I18" s="196"/>
      <c r="K18" s="194" t="s">
        <v>27</v>
      </c>
      <c r="L18" s="195"/>
      <c r="M18" s="195"/>
      <c r="N18" s="195"/>
      <c r="O18" s="195"/>
      <c r="P18" s="195"/>
      <c r="Q18" s="195"/>
      <c r="R18" s="195"/>
      <c r="S18" s="196"/>
    </row>
    <row r="19" spans="1:19" ht="36.75" customHeight="1">
      <c r="A19" s="197" t="s">
        <v>109</v>
      </c>
      <c r="B19" s="198" t="s">
        <v>169</v>
      </c>
      <c r="C19" s="198"/>
      <c r="D19" s="199">
        <v>40</v>
      </c>
      <c r="E19" s="200">
        <v>0.10</v>
      </c>
      <c r="F19" s="200">
        <v>3.80</v>
      </c>
      <c r="G19" s="200">
        <v>0.40</v>
      </c>
      <c r="H19" s="201">
        <v>27.10</v>
      </c>
      <c r="I19" s="202">
        <v>1.60</v>
      </c>
      <c r="K19" s="197" t="s">
        <v>109</v>
      </c>
      <c r="L19" s="198" t="s">
        <v>169</v>
      </c>
      <c r="M19" s="198"/>
      <c r="N19" s="199">
        <v>60</v>
      </c>
      <c r="O19" s="200">
        <v>0.20</v>
      </c>
      <c r="P19" s="200">
        <v>5.20</v>
      </c>
      <c r="Q19" s="200">
        <v>1.1000000000000001</v>
      </c>
      <c r="R19" s="201">
        <v>45.57</v>
      </c>
      <c r="S19" s="203">
        <v>2</v>
      </c>
    </row>
    <row r="20" spans="1:19" ht="24.75" customHeight="1">
      <c r="A20" s="176" t="s">
        <v>217</v>
      </c>
      <c r="B20" s="177" t="s">
        <v>218</v>
      </c>
      <c r="C20" s="177"/>
      <c r="D20" s="178">
        <v>165</v>
      </c>
      <c r="E20" s="179">
        <v>3.20</v>
      </c>
      <c r="F20" s="180">
        <v>5.04</v>
      </c>
      <c r="G20" s="179">
        <v>13.75</v>
      </c>
      <c r="H20" s="180">
        <v>75.349999999999994</v>
      </c>
      <c r="I20" s="181">
        <v>8.10</v>
      </c>
      <c r="K20" s="176" t="s">
        <v>217</v>
      </c>
      <c r="L20" s="177" t="s">
        <v>326</v>
      </c>
      <c r="M20" s="177"/>
      <c r="N20" s="178">
        <v>200</v>
      </c>
      <c r="O20" s="179">
        <v>4</v>
      </c>
      <c r="P20" s="179">
        <v>6.50</v>
      </c>
      <c r="Q20" s="179">
        <v>17</v>
      </c>
      <c r="R20" s="179">
        <v>92</v>
      </c>
      <c r="S20" s="182">
        <v>9.8000000000000007</v>
      </c>
    </row>
    <row r="21" spans="1:19" ht="27.75" customHeight="1">
      <c r="A21" s="176">
        <v>249</v>
      </c>
      <c r="B21" s="177" t="s">
        <v>448</v>
      </c>
      <c r="C21" s="177"/>
      <c r="D21" s="178">
        <v>55</v>
      </c>
      <c r="E21" s="179">
        <v>6.60</v>
      </c>
      <c r="F21" s="179">
        <v>4.30</v>
      </c>
      <c r="G21" s="179">
        <v>4.50</v>
      </c>
      <c r="H21" s="179">
        <v>101.60</v>
      </c>
      <c r="I21" s="181">
        <v>0.60</v>
      </c>
      <c r="K21" s="176">
        <v>249</v>
      </c>
      <c r="L21" s="177" t="s">
        <v>448</v>
      </c>
      <c r="M21" s="177"/>
      <c r="N21" s="178">
        <v>70</v>
      </c>
      <c r="O21" s="179">
        <v>8.60</v>
      </c>
      <c r="P21" s="179">
        <v>4.9000000000000004</v>
      </c>
      <c r="Q21" s="179">
        <v>5.30</v>
      </c>
      <c r="R21" s="179">
        <v>116.20</v>
      </c>
      <c r="S21" s="181">
        <v>0.70</v>
      </c>
    </row>
    <row r="22" spans="1:19" ht="21" customHeight="1">
      <c r="A22" s="226">
        <v>336</v>
      </c>
      <c r="B22" s="177" t="s">
        <v>113</v>
      </c>
      <c r="C22" s="177"/>
      <c r="D22" s="178">
        <v>110</v>
      </c>
      <c r="E22" s="179">
        <v>1</v>
      </c>
      <c r="F22" s="179">
        <v>2.60</v>
      </c>
      <c r="G22" s="179">
        <v>3.20</v>
      </c>
      <c r="H22" s="180">
        <v>49.90</v>
      </c>
      <c r="I22" s="181">
        <v>5.60</v>
      </c>
      <c r="K22" s="176">
        <v>336</v>
      </c>
      <c r="L22" s="177" t="s">
        <v>113</v>
      </c>
      <c r="M22" s="177"/>
      <c r="N22" s="178">
        <v>120</v>
      </c>
      <c r="O22" s="179">
        <v>1.1000000000000001</v>
      </c>
      <c r="P22" s="179">
        <v>2.80</v>
      </c>
      <c r="Q22" s="179">
        <v>3.52</v>
      </c>
      <c r="R22" s="180">
        <v>54.89</v>
      </c>
      <c r="S22" s="182">
        <v>6.12</v>
      </c>
    </row>
    <row r="23" spans="1:19" ht="35.25" customHeight="1">
      <c r="A23" s="207">
        <v>376</v>
      </c>
      <c r="B23" s="198" t="s">
        <v>449</v>
      </c>
      <c r="C23" s="198"/>
      <c r="D23" s="199">
        <v>150</v>
      </c>
      <c r="E23" s="200">
        <v>0.50</v>
      </c>
      <c r="F23" s="200">
        <v>0.10</v>
      </c>
      <c r="G23" s="200">
        <v>19.90</v>
      </c>
      <c r="H23" s="201">
        <v>84.20</v>
      </c>
      <c r="I23" s="202">
        <v>5.50</v>
      </c>
      <c r="K23" s="207">
        <v>376</v>
      </c>
      <c r="L23" s="198" t="s">
        <v>130</v>
      </c>
      <c r="M23" s="198"/>
      <c r="N23" s="199">
        <v>180</v>
      </c>
      <c r="O23" s="200">
        <v>0.74</v>
      </c>
      <c r="P23" s="200">
        <v>0.20</v>
      </c>
      <c r="Q23" s="200">
        <v>25.10</v>
      </c>
      <c r="R23" s="201">
        <v>106.50</v>
      </c>
      <c r="S23" s="203">
        <v>6.60</v>
      </c>
    </row>
    <row r="24" spans="1:19" ht="26.25" customHeight="1">
      <c r="A24" s="176"/>
      <c r="B24" s="177" t="s">
        <v>53</v>
      </c>
      <c r="C24" s="177"/>
      <c r="D24" s="178">
        <v>20</v>
      </c>
      <c r="E24" s="179">
        <v>1.51</v>
      </c>
      <c r="F24" s="180">
        <v>0.54220000000000002</v>
      </c>
      <c r="G24" s="179">
        <v>9.7200000000000006</v>
      </c>
      <c r="H24" s="180">
        <v>48.64</v>
      </c>
      <c r="I24" s="191"/>
      <c r="K24" s="176"/>
      <c r="L24" s="177" t="s">
        <v>22</v>
      </c>
      <c r="M24" s="177"/>
      <c r="N24" s="178">
        <v>30</v>
      </c>
      <c r="O24" s="179">
        <v>2.90</v>
      </c>
      <c r="P24" s="180">
        <v>1.01</v>
      </c>
      <c r="Q24" s="180">
        <v>15.60</v>
      </c>
      <c r="R24" s="180">
        <v>79.099999999999994</v>
      </c>
      <c r="S24" s="182"/>
    </row>
    <row r="25" spans="1:19" ht="27" customHeight="1">
      <c r="A25" s="176"/>
      <c r="B25" s="177" t="s">
        <v>379</v>
      </c>
      <c r="C25" s="177"/>
      <c r="D25" s="178">
        <v>20</v>
      </c>
      <c r="E25" s="179">
        <v>1</v>
      </c>
      <c r="F25" s="180">
        <v>0.36</v>
      </c>
      <c r="G25" s="179">
        <v>9.90</v>
      </c>
      <c r="H25" s="180">
        <v>45.60</v>
      </c>
      <c r="I25" s="191"/>
      <c r="K25" s="176"/>
      <c r="L25" s="177" t="s">
        <v>379</v>
      </c>
      <c r="M25" s="177"/>
      <c r="N25" s="178">
        <v>25</v>
      </c>
      <c r="O25" s="180">
        <v>1.47</v>
      </c>
      <c r="P25" s="180">
        <v>0.45</v>
      </c>
      <c r="Q25" s="180">
        <v>13.11</v>
      </c>
      <c r="R25" s="180">
        <v>59.634889999999999</v>
      </c>
      <c r="S25" s="182"/>
    </row>
    <row r="26" spans="1:19" ht="15">
      <c r="A26" s="173" t="s">
        <v>35</v>
      </c>
      <c r="B26" s="174"/>
      <c r="C26" s="174"/>
      <c r="D26" s="174"/>
      <c r="E26" s="174"/>
      <c r="F26" s="174"/>
      <c r="G26" s="174"/>
      <c r="H26" s="174"/>
      <c r="I26" s="175"/>
      <c r="K26" s="173" t="s">
        <v>35</v>
      </c>
      <c r="L26" s="174"/>
      <c r="M26" s="174"/>
      <c r="N26" s="174"/>
      <c r="O26" s="174"/>
      <c r="P26" s="174"/>
      <c r="Q26" s="174"/>
      <c r="R26" s="174"/>
      <c r="S26" s="175"/>
    </row>
    <row r="27" spans="1:19" ht="15">
      <c r="A27" s="158"/>
      <c r="B27" s="177" t="s">
        <v>230</v>
      </c>
      <c r="C27" s="177"/>
      <c r="D27" s="178">
        <v>45</v>
      </c>
      <c r="E27" s="179">
        <v>2.10</v>
      </c>
      <c r="F27" s="179">
        <v>4.20</v>
      </c>
      <c r="G27" s="179">
        <v>46.20</v>
      </c>
      <c r="H27" s="180">
        <v>165.80</v>
      </c>
      <c r="I27" s="181">
        <v>1.30</v>
      </c>
      <c r="K27" s="158"/>
      <c r="L27" s="177" t="s">
        <v>230</v>
      </c>
      <c r="M27" s="177"/>
      <c r="N27" s="178">
        <v>45</v>
      </c>
      <c r="O27" s="179">
        <v>2.10</v>
      </c>
      <c r="P27" s="179">
        <v>4.20</v>
      </c>
      <c r="Q27" s="179">
        <v>46.20</v>
      </c>
      <c r="R27" s="180">
        <v>165.80</v>
      </c>
      <c r="S27" s="181">
        <v>1.30</v>
      </c>
    </row>
    <row r="28" spans="1:19" ht="15">
      <c r="A28" s="267">
        <v>401</v>
      </c>
      <c r="B28" s="268" t="s">
        <v>161</v>
      </c>
      <c r="C28" s="268"/>
      <c r="D28" s="269">
        <v>180</v>
      </c>
      <c r="E28" s="270">
        <v>5.20</v>
      </c>
      <c r="F28" s="270">
        <v>4.4000000000000004</v>
      </c>
      <c r="G28" s="270">
        <v>8</v>
      </c>
      <c r="H28" s="271">
        <v>121.20</v>
      </c>
      <c r="I28" s="272">
        <v>1.56</v>
      </c>
      <c r="K28" s="184">
        <v>401</v>
      </c>
      <c r="L28" s="185" t="s">
        <v>161</v>
      </c>
      <c r="M28" s="185"/>
      <c r="N28" s="186">
        <v>200</v>
      </c>
      <c r="O28" s="189">
        <v>5.60</v>
      </c>
      <c r="P28" s="189">
        <v>6.40</v>
      </c>
      <c r="Q28" s="189">
        <v>8.50</v>
      </c>
      <c r="R28" s="187">
        <v>112</v>
      </c>
      <c r="S28" s="188">
        <v>1.73</v>
      </c>
    </row>
    <row r="29" spans="1:19" ht="15">
      <c r="A29" s="173" t="s">
        <v>39</v>
      </c>
      <c r="B29" s="174"/>
      <c r="C29" s="174"/>
      <c r="D29" s="174"/>
      <c r="E29" s="174"/>
      <c r="F29" s="174"/>
      <c r="G29" s="174"/>
      <c r="H29" s="174"/>
      <c r="I29" s="175"/>
      <c r="K29" s="173" t="s">
        <v>39</v>
      </c>
      <c r="L29" s="174"/>
      <c r="M29" s="174"/>
      <c r="N29" s="174"/>
      <c r="O29" s="174"/>
      <c r="P29" s="174"/>
      <c r="Q29" s="174"/>
      <c r="R29" s="174"/>
      <c r="S29" s="175"/>
    </row>
    <row r="30" spans="1:19" ht="42" customHeight="1">
      <c r="A30" s="207">
        <v>279</v>
      </c>
      <c r="B30" s="177" t="s">
        <v>450</v>
      </c>
      <c r="C30" s="177"/>
      <c r="D30" s="178">
        <v>65</v>
      </c>
      <c r="E30" s="179">
        <v>10.199999999999999</v>
      </c>
      <c r="F30" s="179">
        <v>8.90</v>
      </c>
      <c r="G30" s="179">
        <v>16.80</v>
      </c>
      <c r="H30" s="180">
        <v>172.50</v>
      </c>
      <c r="I30" s="182">
        <v>0.12</v>
      </c>
      <c r="K30" s="207">
        <v>279</v>
      </c>
      <c r="L30" s="198" t="s">
        <v>451</v>
      </c>
      <c r="M30" s="198"/>
      <c r="N30" s="199">
        <v>85</v>
      </c>
      <c r="O30" s="200">
        <v>13.30</v>
      </c>
      <c r="P30" s="200">
        <v>11.60</v>
      </c>
      <c r="Q30" s="200">
        <v>21.90</v>
      </c>
      <c r="R30" s="201">
        <v>225.57</v>
      </c>
      <c r="S30" s="203">
        <v>0.14000000000000001</v>
      </c>
    </row>
    <row r="31" spans="1:19" ht="28.5" customHeight="1">
      <c r="A31" s="176">
        <v>322</v>
      </c>
      <c r="B31" s="185" t="s">
        <v>207</v>
      </c>
      <c r="C31" s="185"/>
      <c r="D31" s="186">
        <v>110</v>
      </c>
      <c r="E31" s="189">
        <v>1.32</v>
      </c>
      <c r="F31" s="187">
        <v>4.46</v>
      </c>
      <c r="G31" s="189">
        <v>11.11</v>
      </c>
      <c r="H31" s="189">
        <v>84.26</v>
      </c>
      <c r="I31" s="209">
        <v>6.60</v>
      </c>
      <c r="K31" s="176">
        <v>322</v>
      </c>
      <c r="L31" s="185" t="s">
        <v>323</v>
      </c>
      <c r="M31" s="185"/>
      <c r="N31" s="186">
        <v>130</v>
      </c>
      <c r="O31" s="189">
        <v>1.65</v>
      </c>
      <c r="P31" s="189">
        <v>5.20</v>
      </c>
      <c r="Q31" s="189">
        <v>13.12</v>
      </c>
      <c r="R31" s="189">
        <v>91.12</v>
      </c>
      <c r="S31" s="227">
        <v>7.80</v>
      </c>
    </row>
    <row r="32" spans="1:19" ht="25.5" customHeight="1">
      <c r="A32" s="176">
        <v>394</v>
      </c>
      <c r="B32" s="177" t="s">
        <v>69</v>
      </c>
      <c r="C32" s="177"/>
      <c r="D32" s="178">
        <v>150</v>
      </c>
      <c r="E32" s="179">
        <v>1.1000000000000001</v>
      </c>
      <c r="F32" s="179">
        <v>1.20</v>
      </c>
      <c r="G32" s="179">
        <v>9.3000000000000007</v>
      </c>
      <c r="H32" s="180">
        <v>53.20</v>
      </c>
      <c r="I32" s="181">
        <v>0.50</v>
      </c>
      <c r="K32" s="176">
        <v>394</v>
      </c>
      <c r="L32" s="177" t="s">
        <v>69</v>
      </c>
      <c r="M32" s="177"/>
      <c r="N32" s="178">
        <v>180</v>
      </c>
      <c r="O32" s="179">
        <v>1.50</v>
      </c>
      <c r="P32" s="179">
        <v>1.70</v>
      </c>
      <c r="Q32" s="179">
        <v>12.10</v>
      </c>
      <c r="R32" s="179">
        <v>65.50</v>
      </c>
      <c r="S32" s="182">
        <v>0.56000000000000005</v>
      </c>
    </row>
    <row r="33" spans="1:19" ht="27.75" customHeight="1">
      <c r="A33" s="176"/>
      <c r="B33" s="177" t="s">
        <v>379</v>
      </c>
      <c r="C33" s="177"/>
      <c r="D33" s="178">
        <v>20</v>
      </c>
      <c r="E33" s="179">
        <v>1</v>
      </c>
      <c r="F33" s="180">
        <v>0.36</v>
      </c>
      <c r="G33" s="179">
        <v>9.90</v>
      </c>
      <c r="H33" s="180">
        <v>45.60</v>
      </c>
      <c r="I33" s="191"/>
      <c r="K33" s="176"/>
      <c r="L33" s="177" t="s">
        <v>379</v>
      </c>
      <c r="M33" s="177"/>
      <c r="N33" s="178">
        <v>25</v>
      </c>
      <c r="O33" s="180">
        <v>1.47</v>
      </c>
      <c r="P33" s="180">
        <v>0.45</v>
      </c>
      <c r="Q33" s="180">
        <v>13.11</v>
      </c>
      <c r="R33" s="180">
        <v>59.634889999999999</v>
      </c>
      <c r="S33" s="182"/>
    </row>
    <row r="34" spans="1:19" ht="27" customHeight="1" thickBot="1">
      <c r="A34" s="176"/>
      <c r="B34" s="177" t="s">
        <v>22</v>
      </c>
      <c r="C34" s="177"/>
      <c r="D34" s="178">
        <v>20</v>
      </c>
      <c r="E34" s="179">
        <v>1.51</v>
      </c>
      <c r="F34" s="180">
        <v>0.54220000000000002</v>
      </c>
      <c r="G34" s="179">
        <v>9.7200000000000006</v>
      </c>
      <c r="H34" s="180">
        <v>48.64</v>
      </c>
      <c r="I34" s="191"/>
      <c r="K34" s="176"/>
      <c r="L34" s="177" t="s">
        <v>22</v>
      </c>
      <c r="M34" s="177"/>
      <c r="N34" s="178">
        <v>20</v>
      </c>
      <c r="O34" s="179">
        <v>1.51</v>
      </c>
      <c r="P34" s="180">
        <v>0.54220000000000002</v>
      </c>
      <c r="Q34" s="179">
        <v>9.7200000000000006</v>
      </c>
      <c r="R34" s="180">
        <v>48.64</v>
      </c>
      <c r="S34" s="191"/>
    </row>
    <row r="35" spans="1:19" ht="24">
      <c r="A35" s="211" t="s">
        <v>452</v>
      </c>
      <c r="B35" s="212"/>
      <c r="C35" s="212"/>
      <c r="D35" s="212"/>
      <c r="E35" s="212" t="s">
        <v>11</v>
      </c>
      <c r="F35" s="212"/>
      <c r="G35" s="212"/>
      <c r="H35" s="213" t="s">
        <v>12</v>
      </c>
      <c r="I35" s="214" t="s">
        <v>13</v>
      </c>
      <c r="K35" s="211" t="s">
        <v>453</v>
      </c>
      <c r="L35" s="212"/>
      <c r="M35" s="212"/>
      <c r="N35" s="212"/>
      <c r="O35" s="212" t="s">
        <v>11</v>
      </c>
      <c r="P35" s="212"/>
      <c r="Q35" s="212"/>
      <c r="R35" s="213" t="s">
        <v>12</v>
      </c>
      <c r="S35" s="214" t="s">
        <v>13</v>
      </c>
    </row>
    <row r="36" spans="1:19" ht="15">
      <c r="A36" s="215"/>
      <c r="B36" s="216"/>
      <c r="C36" s="216"/>
      <c r="D36" s="216"/>
      <c r="E36" s="216" t="s">
        <v>14</v>
      </c>
      <c r="F36" s="216" t="s">
        <v>15</v>
      </c>
      <c r="G36" s="216" t="s">
        <v>16</v>
      </c>
      <c r="H36" s="217"/>
      <c r="I36" s="218" t="s">
        <v>17</v>
      </c>
      <c r="K36" s="215"/>
      <c r="L36" s="216"/>
      <c r="M36" s="216"/>
      <c r="N36" s="216"/>
      <c r="O36" s="216" t="s">
        <v>14</v>
      </c>
      <c r="P36" s="216" t="s">
        <v>15</v>
      </c>
      <c r="Q36" s="216" t="s">
        <v>16</v>
      </c>
      <c r="R36" s="217"/>
      <c r="S36" s="218" t="s">
        <v>17</v>
      </c>
    </row>
    <row r="37" spans="1:19" ht="15.75" thickBot="1">
      <c r="A37" s="219"/>
      <c r="B37" s="220"/>
      <c r="C37" s="220"/>
      <c r="D37" s="220"/>
      <c r="E37" s="221">
        <f>E34+E33+E32+E31+E30+E28+E27+E25+E24+E23+E22+E21+E20+E19+E17+E15+E14+E13+E12+E11+E10</f>
        <v>47.20</v>
      </c>
      <c r="F37" s="221">
        <f>F34+F33+F32+F31+F30+F28+F27+F25+F24+F23+F22+F21+F20+F19+F17+F15+F14+F13+F12+F11+F10</f>
        <v>54.476600000000005</v>
      </c>
      <c r="G37" s="221">
        <f>G34+G33+G32+G31+G30+G28+G27+G25+G24+G23+G22+G21+G20+G19+G17+G15+G14+G13+G12+G11+G10</f>
        <v>236.57</v>
      </c>
      <c r="H37" s="221">
        <f>H34+H33+H32+H31+H30+H28+H27+H25+H24+H23+H22+H21+H20+H19+H17+H15+H14+H13+H12+H11+H10</f>
        <v>1607.26</v>
      </c>
      <c r="I37" s="222">
        <f>I34+I33+I32+I31+I30+I28+I27+I25+I24+I23+I22+I21+I20+I19+I17+I15+I14+I13+I12+I11+I10</f>
        <v>44.040000000000006</v>
      </c>
      <c r="K37" s="219"/>
      <c r="L37" s="220"/>
      <c r="M37" s="220"/>
      <c r="N37" s="220"/>
      <c r="O37" s="221">
        <f>O34+O33+O32+O31+O30+O28+O27+O25+O24+O23+O22+O21+O20+O19+O17+O15+O14+O13+O12+O11+O10</f>
        <v>61.010000000000005</v>
      </c>
      <c r="P37" s="221">
        <f>P34+P33+P32+P31+P30+P28+P27+P25+P24+P23+P22+P21+P20+P19+P17+P15+P14+P13+P12+P11+P10</f>
        <v>70.662200000000013</v>
      </c>
      <c r="Q37" s="221">
        <f>Q34+Q33+Q32+Q31+Q30+Q28+Q27+Q25+Q24+Q23+Q22+Q21+Q20+Q19+Q17+Q15+Q14+Q13+Q12+Q11+Q10</f>
        <v>285.64999999999998</v>
      </c>
      <c r="R37" s="221">
        <f>R34+R33+R32+R31+R30+R28+R27+R25+R24+R23+R22+R21+R20+R19+R17+R15+R14+R13+R12+R11+R10</f>
        <v>1950.5297799999998</v>
      </c>
      <c r="S37" s="222">
        <f>S34+S33+S32+S31+S30+S28+S27+S25+S24+S23+S22+S21+S20+S19+S17+S15+S14+S13+S12+S11+S10</f>
        <v>49.85</v>
      </c>
    </row>
  </sheetData>
  <mergeCells count="72">
    <mergeCell ref="R35:R36"/>
    <mergeCell ref="L31:M31"/>
    <mergeCell ref="L32:M32"/>
    <mergeCell ref="L33:M33"/>
    <mergeCell ref="L34:M34"/>
    <mergeCell ref="K35:N37"/>
    <mergeCell ref="O35:Q35"/>
    <mergeCell ref="L30:M30"/>
    <mergeCell ref="L19:M19"/>
    <mergeCell ref="L20:M20"/>
    <mergeCell ref="L21:M21"/>
    <mergeCell ref="L22:M22"/>
    <mergeCell ref="L23:M23"/>
    <mergeCell ref="L24:M24"/>
    <mergeCell ref="L25:M25"/>
    <mergeCell ref="K26:S26"/>
    <mergeCell ref="L27:M27"/>
    <mergeCell ref="L28:M28"/>
    <mergeCell ref="K29:S29"/>
    <mergeCell ref="K18:S18"/>
    <mergeCell ref="O7:Q7"/>
    <mergeCell ref="R7:R8"/>
    <mergeCell ref="K9:S9"/>
    <mergeCell ref="L10:M10"/>
    <mergeCell ref="L11:M11"/>
    <mergeCell ref="L12:M12"/>
    <mergeCell ref="L13:M13"/>
    <mergeCell ref="L14:M14"/>
    <mergeCell ref="L15:M15"/>
    <mergeCell ref="K16:S16"/>
    <mergeCell ref="L17:M17"/>
    <mergeCell ref="B33:C33"/>
    <mergeCell ref="B34:C34"/>
    <mergeCell ref="A35:D37"/>
    <mergeCell ref="E35:G35"/>
    <mergeCell ref="H35:H36"/>
    <mergeCell ref="K1:S1"/>
    <mergeCell ref="N4:R4"/>
    <mergeCell ref="K7:K8"/>
    <mergeCell ref="L7:M8"/>
    <mergeCell ref="N7:N8"/>
    <mergeCell ref="B32:C32"/>
    <mergeCell ref="B21:C21"/>
    <mergeCell ref="B22:C22"/>
    <mergeCell ref="B23:C23"/>
    <mergeCell ref="B24:C24"/>
    <mergeCell ref="B25:C25"/>
    <mergeCell ref="A26:I26"/>
    <mergeCell ref="B27:C27"/>
    <mergeCell ref="B28:C28"/>
    <mergeCell ref="A29:I29"/>
    <mergeCell ref="B30:C30"/>
    <mergeCell ref="B31:C31"/>
    <mergeCell ref="B20:C20"/>
    <mergeCell ref="A9:I9"/>
    <mergeCell ref="B10:C10"/>
    <mergeCell ref="B11:C11"/>
    <mergeCell ref="B12:C12"/>
    <mergeCell ref="B13:C13"/>
    <mergeCell ref="B14:C14"/>
    <mergeCell ref="B15:C15"/>
    <mergeCell ref="A16:I16"/>
    <mergeCell ref="B17:C17"/>
    <mergeCell ref="A18:I18"/>
    <mergeCell ref="B19:C19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9"/>
  <sheetViews>
    <sheetView workbookViewId="0" topLeftCell="A19">
      <selection pane="topLeft" activeCell="K1" sqref="K1:S40"/>
    </sheetView>
  </sheetViews>
  <sheetFormatPr defaultRowHeight="15"/>
  <sheetData>
    <row r="1" spans="1:19" ht="15">
      <c r="A1" s="110" t="s">
        <v>66</v>
      </c>
      <c r="B1" s="110"/>
      <c r="C1" s="110"/>
      <c r="D1" s="110"/>
      <c r="E1" s="110"/>
      <c r="F1" s="110"/>
      <c r="G1" s="110"/>
      <c r="H1" s="110"/>
      <c r="I1" s="110"/>
      <c r="K1" s="111" t="s">
        <v>66</v>
      </c>
      <c r="L1" s="111"/>
      <c r="M1" s="111"/>
      <c r="N1" s="111"/>
      <c r="O1" s="111"/>
      <c r="P1" s="111"/>
      <c r="Q1" s="111"/>
      <c r="R1" s="111"/>
      <c r="S1" s="111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3</v>
      </c>
      <c r="B3" s="37" t="s">
        <v>1</v>
      </c>
      <c r="C3" s="38">
        <v>3</v>
      </c>
      <c r="D3" s="2"/>
      <c r="E3" s="2"/>
      <c r="F3" s="2"/>
      <c r="G3" s="2"/>
      <c r="H3" s="3"/>
      <c r="I3" s="4"/>
      <c r="K3" s="1">
        <v>3</v>
      </c>
      <c r="L3" s="37" t="s">
        <v>1</v>
      </c>
      <c r="M3" s="38">
        <v>3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1</v>
      </c>
      <c r="D4" s="2"/>
      <c r="E4" s="2"/>
      <c r="F4" s="2"/>
      <c r="G4" s="2"/>
      <c r="H4" s="3"/>
      <c r="I4" s="4"/>
      <c r="K4" s="1"/>
      <c r="L4" s="37" t="s">
        <v>2</v>
      </c>
      <c r="M4" s="38">
        <v>1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40" t="s">
        <v>276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44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27.75" customHeight="1">
      <c r="A11" s="24">
        <v>235</v>
      </c>
      <c r="B11" s="93" t="s">
        <v>67</v>
      </c>
      <c r="C11" s="93"/>
      <c r="D11" s="19">
        <v>90</v>
      </c>
      <c r="E11" s="20">
        <v>15.17</v>
      </c>
      <c r="F11" s="20">
        <v>14.91</v>
      </c>
      <c r="G11" s="20">
        <v>11.44</v>
      </c>
      <c r="H11" s="20">
        <v>258.43</v>
      </c>
      <c r="I11" s="20">
        <v>1.93</v>
      </c>
      <c r="K11" s="24">
        <v>235</v>
      </c>
      <c r="L11" s="93" t="s">
        <v>67</v>
      </c>
      <c r="M11" s="93"/>
      <c r="N11" s="19">
        <v>105</v>
      </c>
      <c r="O11" s="70">
        <v>19.420000000000002</v>
      </c>
      <c r="P11" s="70">
        <v>19.03</v>
      </c>
      <c r="Q11" s="70">
        <v>12.99</v>
      </c>
      <c r="R11" s="70">
        <v>329.70</v>
      </c>
      <c r="S11" s="70">
        <v>2.4500000000000002</v>
      </c>
    </row>
    <row r="12" spans="1:19" ht="30" customHeight="1">
      <c r="A12" s="24">
        <v>351</v>
      </c>
      <c r="B12" s="92" t="s">
        <v>68</v>
      </c>
      <c r="C12" s="92"/>
      <c r="D12" s="18">
        <v>20</v>
      </c>
      <c r="E12" s="23">
        <v>0.30</v>
      </c>
      <c r="F12" s="25">
        <v>0.70</v>
      </c>
      <c r="G12" s="23">
        <v>2.80</v>
      </c>
      <c r="H12" s="22">
        <v>20.60</v>
      </c>
      <c r="I12" s="23">
        <v>0.10</v>
      </c>
      <c r="K12" s="24">
        <v>351</v>
      </c>
      <c r="L12" s="92" t="s">
        <v>68</v>
      </c>
      <c r="M12" s="92"/>
      <c r="N12" s="18">
        <v>25</v>
      </c>
      <c r="O12" s="22">
        <v>0.40</v>
      </c>
      <c r="P12" s="22">
        <v>0.90</v>
      </c>
      <c r="Q12" s="22">
        <v>3.50</v>
      </c>
      <c r="R12" s="22">
        <v>26</v>
      </c>
      <c r="S12" s="22">
        <v>0.12</v>
      </c>
    </row>
    <row r="13" spans="1:19" ht="27.75" customHeight="1">
      <c r="A13" s="24"/>
      <c r="B13" s="92" t="s">
        <v>22</v>
      </c>
      <c r="C13" s="92"/>
      <c r="D13" s="18">
        <v>20</v>
      </c>
      <c r="E13" s="23">
        <v>1.51</v>
      </c>
      <c r="F13" s="22">
        <v>0.54220000000000002</v>
      </c>
      <c r="G13" s="23">
        <v>9.7200000000000006</v>
      </c>
      <c r="H13" s="22">
        <v>48.64</v>
      </c>
      <c r="I13" s="25"/>
      <c r="K13" s="24"/>
      <c r="L13" s="92" t="s">
        <v>22</v>
      </c>
      <c r="M13" s="92"/>
      <c r="N13" s="18">
        <v>30</v>
      </c>
      <c r="O13" s="23">
        <v>2.94</v>
      </c>
      <c r="P13" s="22">
        <v>1.01</v>
      </c>
      <c r="Q13" s="22">
        <v>15.60</v>
      </c>
      <c r="R13" s="22">
        <v>79.099999999999994</v>
      </c>
      <c r="S13" s="22"/>
    </row>
    <row r="14" spans="1:19" ht="15">
      <c r="A14" s="24">
        <v>394</v>
      </c>
      <c r="B14" s="92" t="s">
        <v>351</v>
      </c>
      <c r="C14" s="92"/>
      <c r="D14" s="18">
        <v>150</v>
      </c>
      <c r="E14" s="23">
        <v>1.1000000000000001</v>
      </c>
      <c r="F14" s="23">
        <v>1.20</v>
      </c>
      <c r="G14" s="23">
        <v>9.3000000000000007</v>
      </c>
      <c r="H14" s="22">
        <v>53.20</v>
      </c>
      <c r="I14" s="23">
        <v>0.50</v>
      </c>
      <c r="K14" s="24">
        <v>394</v>
      </c>
      <c r="L14" s="92" t="s">
        <v>351</v>
      </c>
      <c r="M14" s="92"/>
      <c r="N14" s="18">
        <v>180</v>
      </c>
      <c r="O14" s="23">
        <v>1.5199</v>
      </c>
      <c r="P14" s="23">
        <v>1.70</v>
      </c>
      <c r="Q14" s="23">
        <v>12.10</v>
      </c>
      <c r="R14" s="23">
        <v>65.50</v>
      </c>
      <c r="S14" s="22">
        <v>0.56000000000000005</v>
      </c>
    </row>
    <row r="15" spans="1:19" ht="15">
      <c r="A15" s="24"/>
      <c r="B15" s="92" t="s">
        <v>70</v>
      </c>
      <c r="C15" s="92"/>
      <c r="D15" s="18">
        <v>80</v>
      </c>
      <c r="E15" s="23">
        <v>1.30</v>
      </c>
      <c r="F15" s="23">
        <v>0.40</v>
      </c>
      <c r="G15" s="18">
        <v>20</v>
      </c>
      <c r="H15" s="22">
        <v>94</v>
      </c>
      <c r="I15" s="22">
        <v>8</v>
      </c>
      <c r="K15" s="24"/>
      <c r="L15" s="92" t="s">
        <v>70</v>
      </c>
      <c r="M15" s="92"/>
      <c r="N15" s="18">
        <v>80</v>
      </c>
      <c r="O15" s="23">
        <v>1.30</v>
      </c>
      <c r="P15" s="23">
        <v>0.40</v>
      </c>
      <c r="Q15" s="18">
        <v>20</v>
      </c>
      <c r="R15" s="22">
        <v>94</v>
      </c>
      <c r="S15" s="22">
        <v>8</v>
      </c>
    </row>
    <row r="16" spans="1:19" ht="15">
      <c r="A16" s="94" t="s">
        <v>24</v>
      </c>
      <c r="B16" s="94"/>
      <c r="C16" s="94"/>
      <c r="D16" s="94"/>
      <c r="E16" s="94"/>
      <c r="F16" s="94"/>
      <c r="G16" s="94"/>
      <c r="H16" s="94"/>
      <c r="I16" s="94"/>
      <c r="K16" s="94" t="s">
        <v>24</v>
      </c>
      <c r="L16" s="94"/>
      <c r="M16" s="94"/>
      <c r="N16" s="94"/>
      <c r="O16" s="94"/>
      <c r="P16" s="94"/>
      <c r="Q16" s="94"/>
      <c r="R16" s="94"/>
      <c r="S16" s="94"/>
    </row>
    <row r="17" spans="1:19" ht="15">
      <c r="A17" s="22" t="s">
        <v>25</v>
      </c>
      <c r="B17" s="92" t="s">
        <v>71</v>
      </c>
      <c r="C17" s="92"/>
      <c r="D17" s="18">
        <v>100</v>
      </c>
      <c r="E17" s="23">
        <v>0.50</v>
      </c>
      <c r="F17" s="23">
        <v>0.10</v>
      </c>
      <c r="G17" s="23">
        <v>10.10</v>
      </c>
      <c r="H17" s="22">
        <v>43</v>
      </c>
      <c r="I17" s="18">
        <v>2</v>
      </c>
      <c r="K17" s="22" t="s">
        <v>25</v>
      </c>
      <c r="L17" s="92" t="s">
        <v>71</v>
      </c>
      <c r="M17" s="92"/>
      <c r="N17" s="18">
        <v>100</v>
      </c>
      <c r="O17" s="23">
        <v>0.50</v>
      </c>
      <c r="P17" s="23">
        <v>0.10</v>
      </c>
      <c r="Q17" s="23">
        <v>10.10</v>
      </c>
      <c r="R17" s="22">
        <v>43</v>
      </c>
      <c r="S17" s="18">
        <v>2</v>
      </c>
    </row>
    <row r="18" spans="1:19" ht="15">
      <c r="A18" s="94" t="s">
        <v>27</v>
      </c>
      <c r="B18" s="94"/>
      <c r="C18" s="94"/>
      <c r="D18" s="94"/>
      <c r="E18" s="94"/>
      <c r="F18" s="94"/>
      <c r="G18" s="94"/>
      <c r="H18" s="94"/>
      <c r="I18" s="94"/>
      <c r="K18" s="94" t="s">
        <v>27</v>
      </c>
      <c r="L18" s="94"/>
      <c r="M18" s="94"/>
      <c r="N18" s="94"/>
      <c r="O18" s="94"/>
      <c r="P18" s="94"/>
      <c r="Q18" s="94"/>
      <c r="R18" s="94"/>
      <c r="S18" s="94"/>
    </row>
    <row r="19" spans="1:19" ht="27.75" customHeight="1">
      <c r="A19" s="18">
        <v>33</v>
      </c>
      <c r="B19" s="92" t="s">
        <v>72</v>
      </c>
      <c r="C19" s="92"/>
      <c r="D19" s="18">
        <v>40</v>
      </c>
      <c r="E19" s="23">
        <v>0.40</v>
      </c>
      <c r="F19" s="23">
        <v>3</v>
      </c>
      <c r="G19" s="23">
        <v>3.10</v>
      </c>
      <c r="H19" s="22">
        <v>57</v>
      </c>
      <c r="I19" s="23">
        <v>3.50</v>
      </c>
      <c r="K19" s="27">
        <v>33</v>
      </c>
      <c r="L19" s="92" t="s">
        <v>72</v>
      </c>
      <c r="M19" s="92"/>
      <c r="N19" s="27">
        <v>60</v>
      </c>
      <c r="O19" s="28">
        <v>0.60</v>
      </c>
      <c r="P19" s="28">
        <v>4.50</v>
      </c>
      <c r="Q19" s="28">
        <v>4.70</v>
      </c>
      <c r="R19" s="29">
        <v>85.55</v>
      </c>
      <c r="S19" s="28">
        <v>4.30</v>
      </c>
    </row>
    <row r="20" spans="1:19" ht="28.5" customHeight="1">
      <c r="A20" s="21" t="s">
        <v>73</v>
      </c>
      <c r="B20" s="92" t="s">
        <v>74</v>
      </c>
      <c r="C20" s="92"/>
      <c r="D20" s="18">
        <v>165</v>
      </c>
      <c r="E20" s="23">
        <v>3.60</v>
      </c>
      <c r="F20" s="23">
        <v>6.30</v>
      </c>
      <c r="G20" s="23">
        <v>12.10</v>
      </c>
      <c r="H20" s="22">
        <v>153.10</v>
      </c>
      <c r="I20" s="23">
        <v>4.4000000000000004</v>
      </c>
      <c r="K20" s="21" t="s">
        <v>73</v>
      </c>
      <c r="L20" s="92" t="s">
        <v>288</v>
      </c>
      <c r="M20" s="92"/>
      <c r="N20" s="18">
        <v>200</v>
      </c>
      <c r="O20" s="23">
        <v>4.0999999999999996</v>
      </c>
      <c r="P20" s="23">
        <v>8</v>
      </c>
      <c r="Q20" s="23">
        <v>15.20</v>
      </c>
      <c r="R20" s="23">
        <v>188</v>
      </c>
      <c r="S20" s="23">
        <v>5.30</v>
      </c>
    </row>
    <row r="21" spans="1:19" ht="24.75" customHeight="1">
      <c r="A21" s="24" t="s">
        <v>75</v>
      </c>
      <c r="B21" s="112" t="s">
        <v>76</v>
      </c>
      <c r="C21" s="113"/>
      <c r="D21" s="19">
        <v>60</v>
      </c>
      <c r="E21" s="32">
        <v>8.40</v>
      </c>
      <c r="F21" s="32">
        <v>1.20</v>
      </c>
      <c r="G21" s="32">
        <v>1.80</v>
      </c>
      <c r="H21" s="20">
        <v>52.20</v>
      </c>
      <c r="I21" s="22"/>
      <c r="K21" s="24" t="s">
        <v>75</v>
      </c>
      <c r="L21" s="93" t="s">
        <v>76</v>
      </c>
      <c r="M21" s="93"/>
      <c r="N21" s="19">
        <v>70</v>
      </c>
      <c r="O21" s="32">
        <v>9.8000000000000007</v>
      </c>
      <c r="P21" s="32">
        <v>1.40</v>
      </c>
      <c r="Q21" s="32">
        <v>2.10</v>
      </c>
      <c r="R21" s="32">
        <v>60.90</v>
      </c>
      <c r="S21" s="23"/>
    </row>
    <row r="22" spans="1:19" ht="15">
      <c r="A22" s="24">
        <v>165</v>
      </c>
      <c r="B22" s="92" t="s">
        <v>77</v>
      </c>
      <c r="C22" s="92"/>
      <c r="D22" s="18">
        <v>105</v>
      </c>
      <c r="E22" s="23">
        <v>4.0999999999999996</v>
      </c>
      <c r="F22" s="23">
        <v>5.20</v>
      </c>
      <c r="G22" s="23">
        <v>21.50</v>
      </c>
      <c r="H22" s="22">
        <v>193.83</v>
      </c>
      <c r="I22" s="22"/>
      <c r="K22" s="24">
        <v>165</v>
      </c>
      <c r="L22" s="92" t="s">
        <v>77</v>
      </c>
      <c r="M22" s="92"/>
      <c r="N22" s="18">
        <v>115</v>
      </c>
      <c r="O22" s="23">
        <v>4.80</v>
      </c>
      <c r="P22" s="23">
        <v>6.10</v>
      </c>
      <c r="Q22" s="23">
        <v>23.30</v>
      </c>
      <c r="R22" s="22">
        <v>231.98</v>
      </c>
      <c r="S22" s="66"/>
    </row>
    <row r="23" spans="1:19" ht="27.75" customHeight="1">
      <c r="A23" s="30">
        <v>372</v>
      </c>
      <c r="B23" s="92" t="s">
        <v>78</v>
      </c>
      <c r="C23" s="92"/>
      <c r="D23" s="18">
        <v>150</v>
      </c>
      <c r="E23" s="23">
        <v>0.10</v>
      </c>
      <c r="F23" s="23">
        <v>0.10</v>
      </c>
      <c r="G23" s="23">
        <v>12.10</v>
      </c>
      <c r="H23" s="22">
        <v>50</v>
      </c>
      <c r="I23" s="23">
        <v>1.20</v>
      </c>
      <c r="K23" s="30">
        <v>372</v>
      </c>
      <c r="L23" s="92" t="s">
        <v>78</v>
      </c>
      <c r="M23" s="92"/>
      <c r="N23" s="27">
        <v>180</v>
      </c>
      <c r="O23" s="29">
        <v>0.13198499999999999</v>
      </c>
      <c r="P23" s="29">
        <v>0.13245000000000001</v>
      </c>
      <c r="Q23" s="28">
        <v>14.5198</v>
      </c>
      <c r="R23" s="28">
        <v>62.24</v>
      </c>
      <c r="S23" s="29">
        <v>1.40</v>
      </c>
    </row>
    <row r="24" spans="1:19" ht="24" customHeight="1">
      <c r="A24" s="24"/>
      <c r="B24" s="92" t="s">
        <v>22</v>
      </c>
      <c r="C24" s="92"/>
      <c r="D24" s="18">
        <v>20</v>
      </c>
      <c r="E24" s="23">
        <v>1.51</v>
      </c>
      <c r="F24" s="22">
        <v>0.54220000000000002</v>
      </c>
      <c r="G24" s="23">
        <v>9.7200000000000006</v>
      </c>
      <c r="H24" s="22">
        <v>48.64</v>
      </c>
      <c r="I24" s="25"/>
      <c r="K24" s="24"/>
      <c r="L24" s="92" t="s">
        <v>53</v>
      </c>
      <c r="M24" s="92"/>
      <c r="N24" s="18">
        <v>30</v>
      </c>
      <c r="O24" s="23">
        <v>2.94</v>
      </c>
      <c r="P24" s="22">
        <v>1.01</v>
      </c>
      <c r="Q24" s="22">
        <v>15.60</v>
      </c>
      <c r="R24" s="22">
        <v>79.099999999999994</v>
      </c>
      <c r="S24" s="22"/>
    </row>
    <row r="25" spans="1:19" ht="25.5" customHeight="1">
      <c r="A25" s="24"/>
      <c r="B25" s="92" t="s">
        <v>34</v>
      </c>
      <c r="C25" s="92"/>
      <c r="D25" s="18">
        <v>20</v>
      </c>
      <c r="E25" s="23">
        <v>1</v>
      </c>
      <c r="F25" s="22">
        <v>0.36</v>
      </c>
      <c r="G25" s="23">
        <v>9.90</v>
      </c>
      <c r="H25" s="22">
        <v>45.60</v>
      </c>
      <c r="I25" s="25"/>
      <c r="K25" s="24"/>
      <c r="L25" s="92" t="s">
        <v>34</v>
      </c>
      <c r="M25" s="92"/>
      <c r="N25" s="18">
        <v>25</v>
      </c>
      <c r="O25" s="22">
        <v>1.4719899999999999</v>
      </c>
      <c r="P25" s="22">
        <v>0.45</v>
      </c>
      <c r="Q25" s="22">
        <v>13.11</v>
      </c>
      <c r="R25" s="22">
        <v>59.634889999999999</v>
      </c>
      <c r="S25" s="22"/>
    </row>
    <row r="26" spans="1:19" ht="15">
      <c r="A26" s="94" t="s">
        <v>35</v>
      </c>
      <c r="B26" s="94"/>
      <c r="C26" s="94"/>
      <c r="D26" s="94"/>
      <c r="E26" s="94"/>
      <c r="F26" s="94"/>
      <c r="G26" s="94"/>
      <c r="H26" s="94"/>
      <c r="I26" s="94"/>
      <c r="K26" s="94" t="s">
        <v>35</v>
      </c>
      <c r="L26" s="94"/>
      <c r="M26" s="94"/>
      <c r="N26" s="94"/>
      <c r="O26" s="94"/>
      <c r="P26" s="94"/>
      <c r="Q26" s="94"/>
      <c r="R26" s="94"/>
      <c r="S26" s="94"/>
    </row>
    <row r="27" spans="1:19" ht="15">
      <c r="A27" s="18"/>
      <c r="B27" s="93" t="s">
        <v>79</v>
      </c>
      <c r="C27" s="93"/>
      <c r="D27" s="19">
        <v>30</v>
      </c>
      <c r="E27" s="32">
        <v>1.90</v>
      </c>
      <c r="F27" s="32">
        <v>1.20</v>
      </c>
      <c r="G27" s="32">
        <v>28.90</v>
      </c>
      <c r="H27" s="20">
        <v>92.40</v>
      </c>
      <c r="I27" s="25"/>
      <c r="K27" s="18"/>
      <c r="L27" s="92" t="s">
        <v>79</v>
      </c>
      <c r="M27" s="92"/>
      <c r="N27" s="18">
        <v>60</v>
      </c>
      <c r="O27" s="23">
        <v>3.80</v>
      </c>
      <c r="P27" s="23">
        <v>2.40</v>
      </c>
      <c r="Q27" s="23">
        <v>57.80</v>
      </c>
      <c r="R27" s="22">
        <v>184.80</v>
      </c>
      <c r="S27" s="25"/>
    </row>
    <row r="28" spans="1:19" ht="15">
      <c r="A28" s="22"/>
      <c r="B28" s="93" t="s">
        <v>80</v>
      </c>
      <c r="C28" s="93"/>
      <c r="D28" s="19">
        <v>180</v>
      </c>
      <c r="E28" s="32">
        <v>5.30</v>
      </c>
      <c r="F28" s="32">
        <v>4.5999999999999996</v>
      </c>
      <c r="G28" s="32">
        <v>18.50</v>
      </c>
      <c r="H28" s="20">
        <v>138.60</v>
      </c>
      <c r="I28" s="32">
        <v>1.32</v>
      </c>
      <c r="K28" s="22"/>
      <c r="L28" s="93" t="s">
        <v>80</v>
      </c>
      <c r="M28" s="93"/>
      <c r="N28" s="19">
        <v>200</v>
      </c>
      <c r="O28" s="32">
        <v>5.80</v>
      </c>
      <c r="P28" s="32">
        <v>5</v>
      </c>
      <c r="Q28" s="32">
        <v>22</v>
      </c>
      <c r="R28" s="32">
        <v>156</v>
      </c>
      <c r="S28" s="70">
        <v>1.44</v>
      </c>
    </row>
    <row r="29" spans="1:19" ht="15">
      <c r="A29" s="94" t="s">
        <v>39</v>
      </c>
      <c r="B29" s="94"/>
      <c r="C29" s="94"/>
      <c r="D29" s="94"/>
      <c r="E29" s="94"/>
      <c r="F29" s="94"/>
      <c r="G29" s="94"/>
      <c r="H29" s="94"/>
      <c r="I29" s="94"/>
      <c r="K29" s="94" t="s">
        <v>39</v>
      </c>
      <c r="L29" s="94"/>
      <c r="M29" s="94"/>
      <c r="N29" s="94"/>
      <c r="O29" s="94"/>
      <c r="P29" s="94"/>
      <c r="Q29" s="94"/>
      <c r="R29" s="94"/>
      <c r="S29" s="94"/>
    </row>
    <row r="30" spans="1:19" ht="34.5" customHeight="1">
      <c r="A30" s="30" t="s">
        <v>81</v>
      </c>
      <c r="B30" s="108" t="s">
        <v>352</v>
      </c>
      <c r="C30" s="108"/>
      <c r="D30" s="27">
        <v>40</v>
      </c>
      <c r="E30" s="28">
        <v>0.50</v>
      </c>
      <c r="F30" s="28">
        <v>2.70</v>
      </c>
      <c r="G30" s="28">
        <v>1.80</v>
      </c>
      <c r="H30" s="29">
        <v>28</v>
      </c>
      <c r="I30" s="28">
        <v>18</v>
      </c>
      <c r="K30" s="30" t="s">
        <v>81</v>
      </c>
      <c r="L30" s="108" t="s">
        <v>353</v>
      </c>
      <c r="M30" s="108"/>
      <c r="N30" s="27">
        <v>60</v>
      </c>
      <c r="O30" s="28">
        <v>0.80</v>
      </c>
      <c r="P30" s="28">
        <v>4.0999999999999996</v>
      </c>
      <c r="Q30" s="28">
        <v>2.80</v>
      </c>
      <c r="R30" s="28">
        <v>42.20</v>
      </c>
      <c r="S30" s="28">
        <v>27</v>
      </c>
    </row>
    <row r="31" spans="1:19" ht="24.75" customHeight="1">
      <c r="A31" s="30">
        <v>305</v>
      </c>
      <c r="B31" s="108" t="s">
        <v>82</v>
      </c>
      <c r="C31" s="108"/>
      <c r="D31" s="27">
        <v>60</v>
      </c>
      <c r="E31" s="28">
        <v>6.30</v>
      </c>
      <c r="F31" s="28">
        <v>7.10</v>
      </c>
      <c r="G31" s="28">
        <v>5.80</v>
      </c>
      <c r="H31" s="29">
        <v>108.60</v>
      </c>
      <c r="I31" s="28">
        <v>0.90</v>
      </c>
      <c r="K31" s="24">
        <v>305</v>
      </c>
      <c r="L31" s="92" t="s">
        <v>82</v>
      </c>
      <c r="M31" s="92"/>
      <c r="N31" s="18">
        <v>70</v>
      </c>
      <c r="O31" s="23">
        <v>7.40</v>
      </c>
      <c r="P31" s="23">
        <v>8.2444000000000006</v>
      </c>
      <c r="Q31" s="23">
        <v>6.80</v>
      </c>
      <c r="R31" s="22">
        <v>126.70</v>
      </c>
      <c r="S31" s="22">
        <v>0.97</v>
      </c>
    </row>
    <row r="32" spans="1:19" ht="28.5" customHeight="1">
      <c r="A32" s="24" t="s">
        <v>83</v>
      </c>
      <c r="B32" s="92" t="s">
        <v>84</v>
      </c>
      <c r="C32" s="92"/>
      <c r="D32" s="18">
        <v>15</v>
      </c>
      <c r="E32" s="23">
        <v>0.20</v>
      </c>
      <c r="F32" s="23">
        <v>0.90</v>
      </c>
      <c r="G32" s="23">
        <v>1.20</v>
      </c>
      <c r="H32" s="23">
        <v>16.10</v>
      </c>
      <c r="I32" s="23">
        <v>0.30</v>
      </c>
      <c r="K32" s="24" t="s">
        <v>83</v>
      </c>
      <c r="L32" s="92" t="s">
        <v>84</v>
      </c>
      <c r="M32" s="92"/>
      <c r="N32" s="18">
        <v>30</v>
      </c>
      <c r="O32" s="23">
        <v>0.40</v>
      </c>
      <c r="P32" s="23">
        <v>1.80</v>
      </c>
      <c r="Q32" s="23">
        <v>3.20</v>
      </c>
      <c r="R32" s="23">
        <v>32.799999999999997</v>
      </c>
      <c r="S32" s="23">
        <v>0.60</v>
      </c>
    </row>
    <row r="33" spans="1:19" ht="15">
      <c r="A33" s="24">
        <v>317</v>
      </c>
      <c r="B33" s="92" t="s">
        <v>85</v>
      </c>
      <c r="C33" s="92"/>
      <c r="D33" s="18">
        <v>100</v>
      </c>
      <c r="E33" s="23">
        <v>3.50</v>
      </c>
      <c r="F33" s="23">
        <v>4.50</v>
      </c>
      <c r="G33" s="23">
        <v>18.60</v>
      </c>
      <c r="H33" s="22">
        <v>150</v>
      </c>
      <c r="I33" s="25"/>
      <c r="K33" s="25">
        <v>317</v>
      </c>
      <c r="L33" s="92" t="s">
        <v>289</v>
      </c>
      <c r="M33" s="92"/>
      <c r="N33" s="18">
        <v>120</v>
      </c>
      <c r="O33" s="23">
        <v>4.20</v>
      </c>
      <c r="P33" s="23">
        <v>5.40</v>
      </c>
      <c r="Q33" s="23">
        <v>22.30</v>
      </c>
      <c r="R33" s="22">
        <v>180.66</v>
      </c>
      <c r="S33" s="25"/>
    </row>
    <row r="34" spans="1:19" ht="15">
      <c r="A34" s="24">
        <v>392</v>
      </c>
      <c r="B34" s="92" t="s">
        <v>86</v>
      </c>
      <c r="C34" s="92"/>
      <c r="D34" s="18">
        <v>150</v>
      </c>
      <c r="E34" s="23">
        <v>1</v>
      </c>
      <c r="F34" s="23">
        <v>1.20</v>
      </c>
      <c r="G34" s="23">
        <v>9.1999999999999993</v>
      </c>
      <c r="H34" s="22">
        <v>52.40</v>
      </c>
      <c r="I34" s="23">
        <v>1.1000000000000001</v>
      </c>
      <c r="K34" s="24">
        <v>392</v>
      </c>
      <c r="L34" s="92" t="s">
        <v>86</v>
      </c>
      <c r="M34" s="92"/>
      <c r="N34" s="18">
        <v>180</v>
      </c>
      <c r="O34" s="23">
        <v>1.20</v>
      </c>
      <c r="P34" s="23">
        <v>1.548</v>
      </c>
      <c r="Q34" s="23">
        <v>12</v>
      </c>
      <c r="R34" s="23">
        <v>64</v>
      </c>
      <c r="S34" s="22">
        <v>1.30</v>
      </c>
    </row>
    <row r="35" spans="1:19" ht="24" customHeight="1">
      <c r="A35" s="24"/>
      <c r="B35" s="92" t="s">
        <v>22</v>
      </c>
      <c r="C35" s="92"/>
      <c r="D35" s="18">
        <v>20</v>
      </c>
      <c r="E35" s="23">
        <v>1.51</v>
      </c>
      <c r="F35" s="22">
        <v>0.54220000000000002</v>
      </c>
      <c r="G35" s="23">
        <v>9.7200000000000006</v>
      </c>
      <c r="H35" s="22">
        <v>48.64</v>
      </c>
      <c r="I35" s="25"/>
      <c r="K35" s="24"/>
      <c r="L35" s="92" t="s">
        <v>22</v>
      </c>
      <c r="M35" s="92"/>
      <c r="N35" s="18">
        <v>20</v>
      </c>
      <c r="O35" s="23">
        <v>1.51</v>
      </c>
      <c r="P35" s="22">
        <v>0.54220000000000002</v>
      </c>
      <c r="Q35" s="23">
        <v>9.7200000000000006</v>
      </c>
      <c r="R35" s="22">
        <v>48.64</v>
      </c>
      <c r="S35" s="25"/>
    </row>
    <row r="36" spans="1:19" ht="25.5" customHeight="1">
      <c r="A36" s="24"/>
      <c r="B36" s="92" t="s">
        <v>34</v>
      </c>
      <c r="C36" s="92"/>
      <c r="D36" s="18">
        <v>20</v>
      </c>
      <c r="E36" s="23">
        <v>1</v>
      </c>
      <c r="F36" s="22">
        <v>0.36</v>
      </c>
      <c r="G36" s="23">
        <v>9.90</v>
      </c>
      <c r="H36" s="22">
        <v>45.60</v>
      </c>
      <c r="I36" s="25"/>
      <c r="K36" s="24"/>
      <c r="L36" s="92" t="s">
        <v>34</v>
      </c>
      <c r="M36" s="92"/>
      <c r="N36" s="18">
        <v>25</v>
      </c>
      <c r="O36" s="22">
        <v>1.4719899999999999</v>
      </c>
      <c r="P36" s="22">
        <v>0.45</v>
      </c>
      <c r="Q36" s="22">
        <v>13.11</v>
      </c>
      <c r="R36" s="22">
        <v>59.634889999999999</v>
      </c>
      <c r="S36" s="22"/>
    </row>
    <row r="37" spans="1:19" ht="24">
      <c r="A37" s="95" t="s">
        <v>87</v>
      </c>
      <c r="B37" s="95"/>
      <c r="C37" s="95"/>
      <c r="D37" s="95"/>
      <c r="E37" s="95" t="s">
        <v>11</v>
      </c>
      <c r="F37" s="95"/>
      <c r="G37" s="95"/>
      <c r="H37" s="91" t="s">
        <v>12</v>
      </c>
      <c r="I37" s="34" t="s">
        <v>13</v>
      </c>
      <c r="K37" s="95" t="s">
        <v>290</v>
      </c>
      <c r="L37" s="95"/>
      <c r="M37" s="95"/>
      <c r="N37" s="95"/>
      <c r="O37" s="95" t="s">
        <v>11</v>
      </c>
      <c r="P37" s="95"/>
      <c r="Q37" s="95"/>
      <c r="R37" s="91" t="s">
        <v>12</v>
      </c>
      <c r="S37" s="34" t="s">
        <v>13</v>
      </c>
    </row>
    <row r="38" spans="1:19" ht="15">
      <c r="A38" s="95"/>
      <c r="B38" s="95"/>
      <c r="C38" s="95"/>
      <c r="D38" s="95"/>
      <c r="E38" s="34" t="s">
        <v>14</v>
      </c>
      <c r="F38" s="34" t="s">
        <v>15</v>
      </c>
      <c r="G38" s="34" t="s">
        <v>16</v>
      </c>
      <c r="H38" s="91"/>
      <c r="I38" s="34" t="s">
        <v>17</v>
      </c>
      <c r="K38" s="95"/>
      <c r="L38" s="95"/>
      <c r="M38" s="95"/>
      <c r="N38" s="95"/>
      <c r="O38" s="34" t="s">
        <v>14</v>
      </c>
      <c r="P38" s="34" t="s">
        <v>15</v>
      </c>
      <c r="Q38" s="34" t="s">
        <v>16</v>
      </c>
      <c r="R38" s="91"/>
      <c r="S38" s="34" t="s">
        <v>17</v>
      </c>
    </row>
    <row r="39" spans="1:19" ht="15">
      <c r="A39" s="95"/>
      <c r="B39" s="95"/>
      <c r="C39" s="95"/>
      <c r="D39" s="95"/>
      <c r="E39" s="35">
        <f>E36+E35+E34+E33+E32+E31+E30+E28+E27+E25+E24+E23+E22+E21+E20+1.1+E19+E17+E15+E14+E13+E12+E11</f>
        <v>61.30</v>
      </c>
      <c r="F39" s="35">
        <f>F36+F35+F34+2.3+F33+F32+F31+F30+F28+F27+F25+F24+F23+0.08+F22+F21+F20+F19+F17+F15+F14+F13+F12+F11</f>
        <v>60.036600000000007</v>
      </c>
      <c r="G39" s="35">
        <f>G36+G35+G34+G33+G32+G31-0.98+G30+G28+G27+G25+G24+G23+G22+G21+G20+G19+G17+G15+G14+G13+G12+G11</f>
        <v>236.22000000000003</v>
      </c>
      <c r="H39" s="35">
        <f>H36+H35+H34+18.9986+H33+H32+H31+H30+H28+H27+H25+H24+H23+H22+H21+H20+H19+H17+H15+H14+H13+H12+H11</f>
        <v>1817.5786000000001</v>
      </c>
      <c r="I39" s="35">
        <f>I36+I35+I34+I33+I32+I31+I30+I28+I27+I25+I24+I23+I22+I21+I20+I19+I17+I15+I14+I13+I12+I11</f>
        <v>43.25</v>
      </c>
      <c r="K39" s="95"/>
      <c r="L39" s="95"/>
      <c r="M39" s="95"/>
      <c r="N39" s="95"/>
      <c r="O39" s="35">
        <f>O36+O35+O34+O33+O32+O31+O30+O28+O27+O25+O24+O23+O22+O21+O20+O19+O17+O15+O14+O13+O12+O11</f>
        <v>76.505865</v>
      </c>
      <c r="P39" s="35">
        <f>P36+P35+P34+P33+P32+P31+P30+P28+P27+P25+P24+P23+P22+P21+P20+P19+P17+P15+P14+P13+P12+P11</f>
        <v>74.21705</v>
      </c>
      <c r="Q39" s="35">
        <f>Q36+Q35+Q34+Q33+Q32+Q31+Q30+Q28+Q27+Q25+Q24+Q23+Q22+Q21+Q20+Q19+Q17+Q15+Q14+Q13+Q12+Q11</f>
        <v>312.5498</v>
      </c>
      <c r="R39" s="35">
        <f>R36+R35+R34+R33+R32+R31+R30+R28+R27+R25+R24+R23+R22+R21+R20+R19+R17+R15+R14+R13+R12+R11</f>
        <v>2300.13978</v>
      </c>
      <c r="S39" s="35">
        <f>S36+S35+S34+S33+S32+S31+S30+S28+S27+S25+S24+S23+S22+S21+S20+S19+S17+S15+S14+S13+S12+S11</f>
        <v>55.44</v>
      </c>
    </row>
  </sheetData>
  <mergeCells count="74">
    <mergeCell ref="A1:I1"/>
    <mergeCell ref="D5:H5"/>
    <mergeCell ref="A8:A9"/>
    <mergeCell ref="B8:C9"/>
    <mergeCell ref="D8:D9"/>
    <mergeCell ref="E8:G8"/>
    <mergeCell ref="H8:H9"/>
    <mergeCell ref="B22:C22"/>
    <mergeCell ref="A10:I10"/>
    <mergeCell ref="B11:C11"/>
    <mergeCell ref="B12:C12"/>
    <mergeCell ref="B13:C13"/>
    <mergeCell ref="B14:C14"/>
    <mergeCell ref="B15:C15"/>
    <mergeCell ref="A16:I16"/>
    <mergeCell ref="B17:C17"/>
    <mergeCell ref="A18:I18"/>
    <mergeCell ref="B19:C19"/>
    <mergeCell ref="B20:C20"/>
    <mergeCell ref="B21:C21"/>
    <mergeCell ref="B34:C34"/>
    <mergeCell ref="B23:C23"/>
    <mergeCell ref="B24:C24"/>
    <mergeCell ref="B25:C25"/>
    <mergeCell ref="A26:I26"/>
    <mergeCell ref="B27:C27"/>
    <mergeCell ref="B28:C28"/>
    <mergeCell ref="A29:I29"/>
    <mergeCell ref="B30:C30"/>
    <mergeCell ref="B31:C31"/>
    <mergeCell ref="B32:C32"/>
    <mergeCell ref="B33:C33"/>
    <mergeCell ref="K1:S1"/>
    <mergeCell ref="N5:R5"/>
    <mergeCell ref="K8:K9"/>
    <mergeCell ref="L8:M9"/>
    <mergeCell ref="N8:N9"/>
    <mergeCell ref="B35:C35"/>
    <mergeCell ref="B36:C36"/>
    <mergeCell ref="A37:D39"/>
    <mergeCell ref="E37:G37"/>
    <mergeCell ref="H37:H38"/>
    <mergeCell ref="L19:M19"/>
    <mergeCell ref="O8:Q8"/>
    <mergeCell ref="R8:R9"/>
    <mergeCell ref="K10:S10"/>
    <mergeCell ref="L11:M11"/>
    <mergeCell ref="L12:M12"/>
    <mergeCell ref="L13:M13"/>
    <mergeCell ref="L14:M14"/>
    <mergeCell ref="L15:M15"/>
    <mergeCell ref="K16:S16"/>
    <mergeCell ref="L17:M17"/>
    <mergeCell ref="K18:S18"/>
    <mergeCell ref="L31:M31"/>
    <mergeCell ref="L20:M20"/>
    <mergeCell ref="L21:M21"/>
    <mergeCell ref="L22:M22"/>
    <mergeCell ref="L23:M23"/>
    <mergeCell ref="L24:M24"/>
    <mergeCell ref="L25:M25"/>
    <mergeCell ref="K26:S26"/>
    <mergeCell ref="L27:M27"/>
    <mergeCell ref="L28:M28"/>
    <mergeCell ref="K29:S29"/>
    <mergeCell ref="L30:M30"/>
    <mergeCell ref="O37:Q37"/>
    <mergeCell ref="R37:R38"/>
    <mergeCell ref="L32:M32"/>
    <mergeCell ref="L33:M33"/>
    <mergeCell ref="L34:M34"/>
    <mergeCell ref="L35:M35"/>
    <mergeCell ref="L36:M36"/>
    <mergeCell ref="K37:N39"/>
  </mergeCells>
  <pageMargins left="0.7" right="0.7" top="0.75" bottom="0.75" header="0.3" footer="0.3"/>
  <pageSetup orientation="portrait" paperSize="9" scale="50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963555a-4e1a-4b02-85e6-1dfb295ad19e}">
  <dimension ref="A1:S36"/>
  <sheetViews>
    <sheetView workbookViewId="0" topLeftCell="A7">
      <selection pane="topLeft" activeCell="I13" sqref="I13"/>
    </sheetView>
  </sheetViews>
  <sheetFormatPr defaultRowHeight="15"/>
  <cols>
    <col min="18" max="18" width="7.14285714285714" customWidth="1"/>
    <col min="19" max="19" width="5.85714285714286" customWidth="1"/>
  </cols>
  <sheetData>
    <row r="1" spans="1:19" ht="15">
      <c r="A1" s="223" t="s">
        <v>177</v>
      </c>
      <c r="B1" s="224"/>
      <c r="C1" s="224"/>
      <c r="D1" s="224"/>
      <c r="E1" s="224"/>
      <c r="F1" s="224"/>
      <c r="G1" s="224"/>
      <c r="H1" s="224"/>
      <c r="I1" s="225"/>
      <c r="K1" s="155" t="s">
        <v>454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10</v>
      </c>
      <c r="B2" s="162" t="s">
        <v>1</v>
      </c>
      <c r="C2" s="163">
        <v>5</v>
      </c>
      <c r="D2" s="159"/>
      <c r="E2" s="159"/>
      <c r="F2" s="159"/>
      <c r="G2" s="159"/>
      <c r="H2" s="160"/>
      <c r="I2" s="161"/>
      <c r="K2" s="158">
        <v>10</v>
      </c>
      <c r="L2" s="162" t="s">
        <v>1</v>
      </c>
      <c r="M2" s="163">
        <v>5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2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2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42" customHeight="1">
      <c r="A10" s="273" t="s">
        <v>248</v>
      </c>
      <c r="B10" s="198" t="s">
        <v>249</v>
      </c>
      <c r="C10" s="198"/>
      <c r="D10" s="199">
        <v>150</v>
      </c>
      <c r="E10" s="200">
        <v>5.60</v>
      </c>
      <c r="F10" s="200">
        <v>9.1999999999999993</v>
      </c>
      <c r="G10" s="200">
        <v>23.40</v>
      </c>
      <c r="H10" s="201">
        <v>216.30</v>
      </c>
      <c r="I10" s="202">
        <v>1.30</v>
      </c>
      <c r="K10" s="241" t="s">
        <v>248</v>
      </c>
      <c r="L10" s="198" t="s">
        <v>249</v>
      </c>
      <c r="M10" s="198"/>
      <c r="N10" s="199">
        <v>200</v>
      </c>
      <c r="O10" s="200">
        <v>7.40</v>
      </c>
      <c r="P10" s="200">
        <v>12.20</v>
      </c>
      <c r="Q10" s="200">
        <v>31.20</v>
      </c>
      <c r="R10" s="201">
        <v>288.39999999999998</v>
      </c>
      <c r="S10" s="203">
        <v>1.56</v>
      </c>
    </row>
    <row r="11" spans="1:19" ht="15">
      <c r="A11" s="184"/>
      <c r="B11" s="185" t="s">
        <v>107</v>
      </c>
      <c r="C11" s="185"/>
      <c r="D11" s="186">
        <v>5</v>
      </c>
      <c r="E11" s="189">
        <v>0.05</v>
      </c>
      <c r="F11" s="189">
        <v>3.93</v>
      </c>
      <c r="G11" s="189">
        <v>0.05</v>
      </c>
      <c r="H11" s="187">
        <v>35.43</v>
      </c>
      <c r="I11" s="191"/>
      <c r="K11" s="184"/>
      <c r="L11" s="185" t="s">
        <v>107</v>
      </c>
      <c r="M11" s="185"/>
      <c r="N11" s="186">
        <v>7</v>
      </c>
      <c r="O11" s="189">
        <v>0.070000000000000007</v>
      </c>
      <c r="P11" s="189">
        <v>5.50</v>
      </c>
      <c r="Q11" s="189">
        <v>0.070000000000000007</v>
      </c>
      <c r="R11" s="187">
        <v>49.63</v>
      </c>
      <c r="S11" s="191"/>
    </row>
    <row r="12" spans="1:19" ht="25.5" customHeight="1">
      <c r="A12" s="176"/>
      <c r="B12" s="177" t="s">
        <v>22</v>
      </c>
      <c r="C12" s="177"/>
      <c r="D12" s="178">
        <v>20</v>
      </c>
      <c r="E12" s="179">
        <v>1.51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15">
      <c r="A13" s="184">
        <v>397</v>
      </c>
      <c r="B13" s="177" t="s">
        <v>52</v>
      </c>
      <c r="C13" s="177"/>
      <c r="D13" s="178">
        <v>150</v>
      </c>
      <c r="E13" s="179">
        <v>2.80</v>
      </c>
      <c r="F13" s="179">
        <v>2.90</v>
      </c>
      <c r="G13" s="179">
        <v>18.80</v>
      </c>
      <c r="H13" s="180">
        <v>91</v>
      </c>
      <c r="I13" s="193">
        <v>1</v>
      </c>
      <c r="K13" s="184">
        <v>397</v>
      </c>
      <c r="L13" s="177" t="s">
        <v>52</v>
      </c>
      <c r="M13" s="177"/>
      <c r="N13" s="178">
        <v>180</v>
      </c>
      <c r="O13" s="179">
        <v>3.30</v>
      </c>
      <c r="P13" s="179">
        <v>3.43336</v>
      </c>
      <c r="Q13" s="179">
        <v>23</v>
      </c>
      <c r="R13" s="180">
        <v>109.60</v>
      </c>
      <c r="S13" s="182">
        <v>1.20</v>
      </c>
    </row>
    <row r="14" spans="1:19" ht="15">
      <c r="A14" s="176"/>
      <c r="B14" s="177" t="s">
        <v>23</v>
      </c>
      <c r="C14" s="177"/>
      <c r="D14" s="178">
        <v>110</v>
      </c>
      <c r="E14" s="179">
        <v>0.40</v>
      </c>
      <c r="F14" s="179">
        <v>0.50</v>
      </c>
      <c r="G14" s="179">
        <v>11.80</v>
      </c>
      <c r="H14" s="180">
        <v>56.40</v>
      </c>
      <c r="I14" s="193">
        <v>6</v>
      </c>
      <c r="K14" s="176"/>
      <c r="L14" s="177" t="s">
        <v>23</v>
      </c>
      <c r="M14" s="177"/>
      <c r="N14" s="178">
        <v>110</v>
      </c>
      <c r="O14" s="179">
        <v>0.40</v>
      </c>
      <c r="P14" s="179">
        <v>0.50</v>
      </c>
      <c r="Q14" s="179">
        <v>11.80</v>
      </c>
      <c r="R14" s="180">
        <v>56.40</v>
      </c>
      <c r="S14" s="193">
        <v>6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54</v>
      </c>
      <c r="C16" s="177"/>
      <c r="D16" s="178">
        <v>100</v>
      </c>
      <c r="E16" s="179">
        <v>0.10</v>
      </c>
      <c r="F16" s="183">
        <v>0</v>
      </c>
      <c r="G16" s="179">
        <v>10.30</v>
      </c>
      <c r="H16" s="180">
        <v>42</v>
      </c>
      <c r="I16" s="181">
        <v>0.80</v>
      </c>
      <c r="K16" s="192" t="s">
        <v>25</v>
      </c>
      <c r="L16" s="177" t="s">
        <v>54</v>
      </c>
      <c r="M16" s="177"/>
      <c r="N16" s="178">
        <v>100</v>
      </c>
      <c r="O16" s="179">
        <v>0.10</v>
      </c>
      <c r="P16" s="183">
        <v>0</v>
      </c>
      <c r="Q16" s="179">
        <v>10.30</v>
      </c>
      <c r="R16" s="180">
        <v>42</v>
      </c>
      <c r="S16" s="181">
        <v>0.80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66" customHeight="1">
      <c r="A18" s="207" t="s">
        <v>203</v>
      </c>
      <c r="B18" s="198" t="s">
        <v>204</v>
      </c>
      <c r="C18" s="198"/>
      <c r="D18" s="199">
        <v>40</v>
      </c>
      <c r="E18" s="200">
        <v>3.20</v>
      </c>
      <c r="F18" s="200">
        <v>4.5999999999999996</v>
      </c>
      <c r="G18" s="200">
        <v>9.40</v>
      </c>
      <c r="H18" s="201">
        <v>77.80</v>
      </c>
      <c r="I18" s="274">
        <v>1</v>
      </c>
      <c r="K18" s="207" t="s">
        <v>203</v>
      </c>
      <c r="L18" s="198" t="s">
        <v>204</v>
      </c>
      <c r="M18" s="198"/>
      <c r="N18" s="199">
        <v>60</v>
      </c>
      <c r="O18" s="200">
        <v>4.80</v>
      </c>
      <c r="P18" s="200">
        <v>6.80</v>
      </c>
      <c r="Q18" s="200">
        <v>14.10</v>
      </c>
      <c r="R18" s="201">
        <v>116.82</v>
      </c>
      <c r="S18" s="203">
        <v>1.25</v>
      </c>
    </row>
    <row r="19" spans="1:19" ht="33" customHeight="1">
      <c r="A19" s="184" t="s">
        <v>73</v>
      </c>
      <c r="B19" s="177" t="s">
        <v>193</v>
      </c>
      <c r="C19" s="177"/>
      <c r="D19" s="178">
        <v>150</v>
      </c>
      <c r="E19" s="179">
        <v>2.90</v>
      </c>
      <c r="F19" s="179">
        <v>0.50</v>
      </c>
      <c r="G19" s="179">
        <v>14.80</v>
      </c>
      <c r="H19" s="180">
        <v>84.60</v>
      </c>
      <c r="I19" s="182">
        <v>7.70</v>
      </c>
      <c r="K19" s="184" t="s">
        <v>73</v>
      </c>
      <c r="L19" s="177" t="s">
        <v>193</v>
      </c>
      <c r="M19" s="177"/>
      <c r="N19" s="178">
        <v>200</v>
      </c>
      <c r="O19" s="179">
        <v>3.90</v>
      </c>
      <c r="P19" s="179">
        <v>0.60</v>
      </c>
      <c r="Q19" s="179">
        <v>19.73</v>
      </c>
      <c r="R19" s="180">
        <v>112.80</v>
      </c>
      <c r="S19" s="182">
        <v>10.199999999999999</v>
      </c>
    </row>
    <row r="20" spans="1:19" ht="30" customHeight="1">
      <c r="A20" s="176">
        <v>304</v>
      </c>
      <c r="B20" s="185" t="s">
        <v>57</v>
      </c>
      <c r="C20" s="185"/>
      <c r="D20" s="186">
        <v>160</v>
      </c>
      <c r="E20" s="189">
        <v>11.20</v>
      </c>
      <c r="F20" s="189">
        <v>15.79</v>
      </c>
      <c r="G20" s="189">
        <v>20.90</v>
      </c>
      <c r="H20" s="187">
        <v>282.66000000000003</v>
      </c>
      <c r="I20" s="188">
        <v>0.41</v>
      </c>
      <c r="K20" s="176">
        <v>304</v>
      </c>
      <c r="L20" s="185" t="s">
        <v>57</v>
      </c>
      <c r="M20" s="185"/>
      <c r="N20" s="186">
        <v>200</v>
      </c>
      <c r="O20" s="189">
        <v>14</v>
      </c>
      <c r="P20" s="189">
        <v>19.78</v>
      </c>
      <c r="Q20" s="189">
        <v>26.11</v>
      </c>
      <c r="R20" s="187">
        <v>353.33</v>
      </c>
      <c r="S20" s="188">
        <v>0.50</v>
      </c>
    </row>
    <row r="21" spans="1:19" ht="30" customHeight="1">
      <c r="A21" s="207">
        <v>375</v>
      </c>
      <c r="B21" s="185" t="s">
        <v>455</v>
      </c>
      <c r="C21" s="185"/>
      <c r="D21" s="178">
        <v>150</v>
      </c>
      <c r="E21" s="179">
        <v>0.50</v>
      </c>
      <c r="F21" s="179">
        <v>0.20</v>
      </c>
      <c r="G21" s="179">
        <v>14.20</v>
      </c>
      <c r="H21" s="180">
        <v>61</v>
      </c>
      <c r="I21" s="181">
        <v>9.50</v>
      </c>
      <c r="K21" s="176">
        <v>375</v>
      </c>
      <c r="L21" s="185" t="s">
        <v>392</v>
      </c>
      <c r="M21" s="185"/>
      <c r="N21" s="178">
        <v>180</v>
      </c>
      <c r="O21" s="179">
        <v>0.60</v>
      </c>
      <c r="P21" s="180">
        <v>0.24</v>
      </c>
      <c r="Q21" s="180">
        <v>17.10</v>
      </c>
      <c r="R21" s="180">
        <v>73.20</v>
      </c>
      <c r="S21" s="181">
        <v>11.40</v>
      </c>
    </row>
    <row r="22" spans="1:19" ht="29.25" customHeight="1">
      <c r="A22" s="176"/>
      <c r="B22" s="204" t="s">
        <v>53</v>
      </c>
      <c r="C22" s="228"/>
      <c r="D22" s="178">
        <v>20</v>
      </c>
      <c r="E22" s="179">
        <v>1.51</v>
      </c>
      <c r="F22" s="180">
        <v>0.54220000000000002</v>
      </c>
      <c r="G22" s="179">
        <v>9.7200000000000006</v>
      </c>
      <c r="H22" s="180">
        <v>48.64</v>
      </c>
      <c r="I22" s="191"/>
      <c r="K22" s="176"/>
      <c r="L22" s="177" t="s">
        <v>22</v>
      </c>
      <c r="M22" s="177"/>
      <c r="N22" s="178">
        <v>30</v>
      </c>
      <c r="O22" s="179">
        <v>2.90</v>
      </c>
      <c r="P22" s="180">
        <v>1.01</v>
      </c>
      <c r="Q22" s="180">
        <v>15.60</v>
      </c>
      <c r="R22" s="180">
        <v>79.099999999999994</v>
      </c>
      <c r="S22" s="182"/>
    </row>
    <row r="23" spans="1:19" ht="27.75" customHeight="1">
      <c r="A23" s="176"/>
      <c r="B23" s="177" t="s">
        <v>379</v>
      </c>
      <c r="C23" s="177"/>
      <c r="D23" s="178">
        <v>20</v>
      </c>
      <c r="E23" s="179">
        <v>1</v>
      </c>
      <c r="F23" s="180">
        <v>0.36</v>
      </c>
      <c r="G23" s="179">
        <v>9.90</v>
      </c>
      <c r="H23" s="180">
        <v>45.60</v>
      </c>
      <c r="I23" s="191"/>
      <c r="K23" s="176"/>
      <c r="L23" s="177" t="s">
        <v>379</v>
      </c>
      <c r="M23" s="177"/>
      <c r="N23" s="178">
        <v>25</v>
      </c>
      <c r="O23" s="180">
        <v>1.47</v>
      </c>
      <c r="P23" s="180">
        <v>0.45</v>
      </c>
      <c r="Q23" s="180">
        <v>13.11</v>
      </c>
      <c r="R23" s="180">
        <v>59.634889999999999</v>
      </c>
      <c r="S23" s="182"/>
    </row>
    <row r="24" spans="1:19" ht="15">
      <c r="A24" s="173" t="s">
        <v>35</v>
      </c>
      <c r="B24" s="174"/>
      <c r="C24" s="174"/>
      <c r="D24" s="174"/>
      <c r="E24" s="174"/>
      <c r="F24" s="174"/>
      <c r="G24" s="174"/>
      <c r="H24" s="174"/>
      <c r="I24" s="175"/>
      <c r="K24" s="173" t="s">
        <v>35</v>
      </c>
      <c r="L24" s="174"/>
      <c r="M24" s="174"/>
      <c r="N24" s="174"/>
      <c r="O24" s="174"/>
      <c r="P24" s="174"/>
      <c r="Q24" s="174"/>
      <c r="R24" s="174"/>
      <c r="S24" s="175"/>
    </row>
    <row r="25" spans="1:19" ht="15">
      <c r="A25" s="208" t="s">
        <v>36</v>
      </c>
      <c r="B25" s="177" t="s">
        <v>380</v>
      </c>
      <c r="C25" s="177"/>
      <c r="D25" s="178">
        <v>50</v>
      </c>
      <c r="E25" s="179">
        <v>3.90</v>
      </c>
      <c r="F25" s="179">
        <v>4.30</v>
      </c>
      <c r="G25" s="179">
        <v>29.10</v>
      </c>
      <c r="H25" s="180">
        <v>171.45</v>
      </c>
      <c r="I25" s="181">
        <v>2.10</v>
      </c>
      <c r="K25" s="208" t="s">
        <v>36</v>
      </c>
      <c r="L25" s="177" t="s">
        <v>380</v>
      </c>
      <c r="M25" s="177"/>
      <c r="N25" s="178">
        <v>70</v>
      </c>
      <c r="O25" s="179">
        <v>5</v>
      </c>
      <c r="P25" s="180">
        <v>6.02</v>
      </c>
      <c r="Q25" s="179">
        <v>40.700000000000003</v>
      </c>
      <c r="R25" s="180">
        <v>242</v>
      </c>
      <c r="S25" s="182">
        <v>0</v>
      </c>
    </row>
    <row r="26" spans="1:19" ht="15">
      <c r="A26" s="184">
        <v>401</v>
      </c>
      <c r="B26" s="185" t="s">
        <v>38</v>
      </c>
      <c r="C26" s="185"/>
      <c r="D26" s="186">
        <v>180</v>
      </c>
      <c r="E26" s="189">
        <v>5.60</v>
      </c>
      <c r="F26" s="189">
        <v>4.70</v>
      </c>
      <c r="G26" s="189">
        <v>15.80</v>
      </c>
      <c r="H26" s="187">
        <v>103.50</v>
      </c>
      <c r="I26" s="227">
        <v>1.32</v>
      </c>
      <c r="K26" s="184">
        <v>401</v>
      </c>
      <c r="L26" s="185" t="s">
        <v>38</v>
      </c>
      <c r="M26" s="185"/>
      <c r="N26" s="186">
        <v>200</v>
      </c>
      <c r="O26" s="189">
        <v>6.20</v>
      </c>
      <c r="P26" s="189">
        <v>5.20</v>
      </c>
      <c r="Q26" s="187">
        <v>17.55</v>
      </c>
      <c r="R26" s="189">
        <v>115</v>
      </c>
      <c r="S26" s="188">
        <v>1.47</v>
      </c>
    </row>
    <row r="27" spans="1:19" ht="15">
      <c r="A27" s="173" t="s">
        <v>39</v>
      </c>
      <c r="B27" s="174"/>
      <c r="C27" s="174"/>
      <c r="D27" s="174"/>
      <c r="E27" s="174"/>
      <c r="F27" s="174"/>
      <c r="G27" s="174"/>
      <c r="H27" s="174"/>
      <c r="I27" s="175"/>
      <c r="K27" s="173" t="s">
        <v>39</v>
      </c>
      <c r="L27" s="174"/>
      <c r="M27" s="174"/>
      <c r="N27" s="174"/>
      <c r="O27" s="174"/>
      <c r="P27" s="174"/>
      <c r="Q27" s="174"/>
      <c r="R27" s="174"/>
      <c r="S27" s="175"/>
    </row>
    <row r="28" spans="1:19" ht="25.5" customHeight="1">
      <c r="A28" s="176">
        <v>30</v>
      </c>
      <c r="B28" s="177" t="s">
        <v>456</v>
      </c>
      <c r="C28" s="177"/>
      <c r="D28" s="178">
        <v>40</v>
      </c>
      <c r="E28" s="179">
        <v>0.40</v>
      </c>
      <c r="F28" s="179">
        <v>0.20</v>
      </c>
      <c r="G28" s="179">
        <v>11.60</v>
      </c>
      <c r="H28" s="180">
        <v>49.80</v>
      </c>
      <c r="I28" s="181">
        <v>2.90</v>
      </c>
      <c r="K28" s="176">
        <v>30</v>
      </c>
      <c r="L28" s="177" t="s">
        <v>456</v>
      </c>
      <c r="M28" s="177"/>
      <c r="N28" s="178">
        <v>60</v>
      </c>
      <c r="O28" s="179">
        <v>0.60</v>
      </c>
      <c r="P28" s="179">
        <v>0.30</v>
      </c>
      <c r="Q28" s="179">
        <v>17.40</v>
      </c>
      <c r="R28" s="180">
        <v>74.70</v>
      </c>
      <c r="S28" s="181">
        <v>3.62</v>
      </c>
    </row>
    <row r="29" spans="1:19" ht="27.75" customHeight="1">
      <c r="A29" s="176" t="s">
        <v>201</v>
      </c>
      <c r="B29" s="185" t="s">
        <v>457</v>
      </c>
      <c r="C29" s="185"/>
      <c r="D29" s="186">
        <v>110</v>
      </c>
      <c r="E29" s="189">
        <v>14.22</v>
      </c>
      <c r="F29" s="189">
        <v>10.49</v>
      </c>
      <c r="G29" s="189">
        <v>21.66</v>
      </c>
      <c r="H29" s="187">
        <v>249.65</v>
      </c>
      <c r="I29" s="188">
        <v>0.81</v>
      </c>
      <c r="K29" s="176" t="s">
        <v>201</v>
      </c>
      <c r="L29" s="185" t="s">
        <v>458</v>
      </c>
      <c r="M29" s="185"/>
      <c r="N29" s="186">
        <v>130</v>
      </c>
      <c r="O29" s="189">
        <v>16.77</v>
      </c>
      <c r="P29" s="189">
        <v>12.35</v>
      </c>
      <c r="Q29" s="189">
        <v>25.61</v>
      </c>
      <c r="R29" s="187">
        <v>295.04000000000002</v>
      </c>
      <c r="S29" s="188">
        <v>0.95</v>
      </c>
    </row>
    <row r="30" spans="1:19" ht="28.5" customHeight="1">
      <c r="A30" s="208" t="s">
        <v>140</v>
      </c>
      <c r="B30" s="177" t="s">
        <v>141</v>
      </c>
      <c r="C30" s="177"/>
      <c r="D30" s="178">
        <v>150</v>
      </c>
      <c r="E30" s="179">
        <v>1</v>
      </c>
      <c r="F30" s="179">
        <v>1.20</v>
      </c>
      <c r="G30" s="179">
        <v>9.1999999999999993</v>
      </c>
      <c r="H30" s="180">
        <v>52.40</v>
      </c>
      <c r="I30" s="181">
        <v>3.80</v>
      </c>
      <c r="K30" s="208" t="s">
        <v>140</v>
      </c>
      <c r="L30" s="177" t="s">
        <v>141</v>
      </c>
      <c r="M30" s="177"/>
      <c r="N30" s="178">
        <v>180</v>
      </c>
      <c r="O30" s="179">
        <v>1.50</v>
      </c>
      <c r="P30" s="179">
        <v>1.6355</v>
      </c>
      <c r="Q30" s="179">
        <v>12.1477</v>
      </c>
      <c r="R30" s="180">
        <v>64.20</v>
      </c>
      <c r="S30" s="182">
        <v>4.5999999999999996</v>
      </c>
    </row>
    <row r="31" spans="1:19" ht="15">
      <c r="A31" s="208"/>
      <c r="B31" s="204" t="s">
        <v>338</v>
      </c>
      <c r="C31" s="228"/>
      <c r="D31" s="178">
        <v>20</v>
      </c>
      <c r="E31" s="180">
        <v>0.16</v>
      </c>
      <c r="F31" s="179">
        <v>0</v>
      </c>
      <c r="G31" s="179">
        <v>9.1999999999999993</v>
      </c>
      <c r="H31" s="180">
        <v>65</v>
      </c>
      <c r="I31" s="181"/>
      <c r="K31" s="208"/>
      <c r="L31" s="204" t="s">
        <v>338</v>
      </c>
      <c r="M31" s="228"/>
      <c r="N31" s="178">
        <v>20</v>
      </c>
      <c r="O31" s="180">
        <v>0.16</v>
      </c>
      <c r="P31" s="179">
        <v>0</v>
      </c>
      <c r="Q31" s="179">
        <v>9.1999999999999993</v>
      </c>
      <c r="R31" s="180">
        <v>65</v>
      </c>
      <c r="S31" s="181"/>
    </row>
    <row r="32" spans="1:19" ht="26.25" customHeight="1">
      <c r="A32" s="176"/>
      <c r="B32" s="177" t="s">
        <v>379</v>
      </c>
      <c r="C32" s="177"/>
      <c r="D32" s="178">
        <v>20</v>
      </c>
      <c r="E32" s="179">
        <v>1</v>
      </c>
      <c r="F32" s="180">
        <v>0.36</v>
      </c>
      <c r="G32" s="179">
        <v>9.90</v>
      </c>
      <c r="H32" s="180">
        <v>45.60</v>
      </c>
      <c r="I32" s="191"/>
      <c r="K32" s="176"/>
      <c r="L32" s="177" t="s">
        <v>379</v>
      </c>
      <c r="M32" s="177"/>
      <c r="N32" s="178">
        <v>25</v>
      </c>
      <c r="O32" s="180">
        <v>1.47</v>
      </c>
      <c r="P32" s="180">
        <v>0.45</v>
      </c>
      <c r="Q32" s="180">
        <v>13.11</v>
      </c>
      <c r="R32" s="180">
        <v>59.634889999999999</v>
      </c>
      <c r="S32" s="182"/>
    </row>
    <row r="33" spans="1:19" ht="39.75" customHeight="1" thickBot="1">
      <c r="A33" s="176"/>
      <c r="B33" s="177" t="s">
        <v>22</v>
      </c>
      <c r="C33" s="177"/>
      <c r="D33" s="178">
        <v>20</v>
      </c>
      <c r="E33" s="179">
        <v>1.51</v>
      </c>
      <c r="F33" s="180">
        <v>0.54220000000000002</v>
      </c>
      <c r="G33" s="179">
        <v>9.7200000000000006</v>
      </c>
      <c r="H33" s="180">
        <v>48.64</v>
      </c>
      <c r="I33" s="191"/>
      <c r="K33" s="176"/>
      <c r="L33" s="177" t="s">
        <v>22</v>
      </c>
      <c r="M33" s="177"/>
      <c r="N33" s="178">
        <v>20</v>
      </c>
      <c r="O33" s="179">
        <v>1.50</v>
      </c>
      <c r="P33" s="180">
        <v>0.54220000000000002</v>
      </c>
      <c r="Q33" s="179">
        <v>9.7200000000000006</v>
      </c>
      <c r="R33" s="180">
        <v>48.64</v>
      </c>
      <c r="S33" s="191"/>
    </row>
    <row r="34" spans="1:19" ht="24">
      <c r="A34" s="211" t="s">
        <v>459</v>
      </c>
      <c r="B34" s="212"/>
      <c r="C34" s="212"/>
      <c r="D34" s="212"/>
      <c r="E34" s="212" t="s">
        <v>11</v>
      </c>
      <c r="F34" s="212"/>
      <c r="G34" s="212"/>
      <c r="H34" s="213" t="s">
        <v>12</v>
      </c>
      <c r="I34" s="214" t="s">
        <v>13</v>
      </c>
      <c r="K34" s="211" t="s">
        <v>460</v>
      </c>
      <c r="L34" s="212"/>
      <c r="M34" s="212"/>
      <c r="N34" s="212"/>
      <c r="O34" s="212" t="s">
        <v>11</v>
      </c>
      <c r="P34" s="212"/>
      <c r="Q34" s="212"/>
      <c r="R34" s="213" t="s">
        <v>12</v>
      </c>
      <c r="S34" s="214" t="s">
        <v>13</v>
      </c>
    </row>
    <row r="35" spans="1:19" ht="15">
      <c r="A35" s="215"/>
      <c r="B35" s="216"/>
      <c r="C35" s="216"/>
      <c r="D35" s="216"/>
      <c r="E35" s="216" t="s">
        <v>14</v>
      </c>
      <c r="F35" s="216" t="s">
        <v>15</v>
      </c>
      <c r="G35" s="216" t="s">
        <v>16</v>
      </c>
      <c r="H35" s="217"/>
      <c r="I35" s="218" t="s">
        <v>17</v>
      </c>
      <c r="K35" s="215"/>
      <c r="L35" s="216"/>
      <c r="M35" s="216"/>
      <c r="N35" s="216"/>
      <c r="O35" s="216" t="s">
        <v>14</v>
      </c>
      <c r="P35" s="216" t="s">
        <v>15</v>
      </c>
      <c r="Q35" s="216" t="s">
        <v>16</v>
      </c>
      <c r="R35" s="217"/>
      <c r="S35" s="218" t="s">
        <v>17</v>
      </c>
    </row>
    <row r="36" spans="1:19" ht="15.75" thickBot="1">
      <c r="A36" s="219"/>
      <c r="B36" s="220"/>
      <c r="C36" s="220"/>
      <c r="D36" s="220"/>
      <c r="E36" s="221">
        <f>E33+E32+E31+E30+E29+E28+E26+E25+E23+E22+E21+E20+E19+E18+E16+E14+E13+E12+E11+E10</f>
        <v>58.559999999999995</v>
      </c>
      <c r="F36" s="221">
        <f>F33+F32+F31+F30+F29+F28+F26+F25+F23+F22+F21+F20+F19+F18+F16+F14+F13+F12+F11+F10</f>
        <v>60.8566</v>
      </c>
      <c r="G36" s="221">
        <f>G33+G32+G31+G30+G29+G28+G26+G25+G23+G22+G21+G20+G19+G18+G16+G14+G13+G12+G11+G10</f>
        <v>269.17</v>
      </c>
      <c r="H36" s="221">
        <f>H33+H32+H31+H30+H29+H28+H26+H25+H23+H22+H21+H20+H19+H18+H16+H14+H13+H12+H11+H10</f>
        <v>1876.11</v>
      </c>
      <c r="I36" s="222">
        <f>I33+I32+I31+I30+I29+I28+I26+I25+I23+I22+I21+I20+I19+I18+I16+I14+I13+I12+I11+I10</f>
        <v>38.64</v>
      </c>
      <c r="K36" s="219"/>
      <c r="L36" s="220"/>
      <c r="M36" s="220"/>
      <c r="N36" s="220"/>
      <c r="O36" s="221">
        <f>O33+O32+O31+O30+O29+O28+O26+O25+O23+O22+O21+O20+O19+O18+O16+O14+O13+O12+O11+O10</f>
        <v>75.040000000000006</v>
      </c>
      <c r="P36" s="221">
        <f>P33+P32+P31+P30+P29+P28+P26+P25+P23+P22+P21+P20+P19+P18+P16+P14+P13+P12+P11+P10</f>
        <v>78.021059999999991</v>
      </c>
      <c r="Q36" s="221">
        <f>Q33+Q32+Q31+Q30+Q29+Q28+Q26+Q25+Q23+Q22+Q21+Q20+Q19+Q18+Q16+Q14+Q13+Q12+Q11+Q10</f>
        <v>343.15770000000003</v>
      </c>
      <c r="R36" s="221">
        <f>R33+R32+R31+R30+R29+R28+R26+R25+R23+R22+R21+R20+R19+R18+R16+R14+R13+R12+R11+R10</f>
        <v>2384.2297800000001</v>
      </c>
      <c r="S36" s="222">
        <f>S33+S32+S31+S30+S29+S28+S26+S25+S23+S22+S21+S20+S19+S18+S16+S14+S13+S12+S11+S10</f>
        <v>43.55</v>
      </c>
    </row>
  </sheetData>
  <mergeCells count="70">
    <mergeCell ref="L32:M32"/>
    <mergeCell ref="L33:M33"/>
    <mergeCell ref="K34:N36"/>
    <mergeCell ref="O34:Q34"/>
    <mergeCell ref="R34:R35"/>
    <mergeCell ref="L31:M31"/>
    <mergeCell ref="L20:M20"/>
    <mergeCell ref="L21:M21"/>
    <mergeCell ref="L22:M22"/>
    <mergeCell ref="L23:M23"/>
    <mergeCell ref="K24:S24"/>
    <mergeCell ref="L25:M25"/>
    <mergeCell ref="L26:M26"/>
    <mergeCell ref="K27:S27"/>
    <mergeCell ref="L28:M28"/>
    <mergeCell ref="L29:M29"/>
    <mergeCell ref="L30:M30"/>
    <mergeCell ref="L19:M19"/>
    <mergeCell ref="R7:R8"/>
    <mergeCell ref="K9:S9"/>
    <mergeCell ref="L10:M10"/>
    <mergeCell ref="L11:M11"/>
    <mergeCell ref="L12:M12"/>
    <mergeCell ref="L13:M13"/>
    <mergeCell ref="L14:M14"/>
    <mergeCell ref="K15:S15"/>
    <mergeCell ref="L16:M16"/>
    <mergeCell ref="K17:S17"/>
    <mergeCell ref="L18:M18"/>
    <mergeCell ref="B33:C33"/>
    <mergeCell ref="A34:D36"/>
    <mergeCell ref="E34:G34"/>
    <mergeCell ref="H34:H35"/>
    <mergeCell ref="K1:S1"/>
    <mergeCell ref="N4:R4"/>
    <mergeCell ref="K7:K8"/>
    <mergeCell ref="L7:M8"/>
    <mergeCell ref="N7:N8"/>
    <mergeCell ref="O7:Q7"/>
    <mergeCell ref="A27:I27"/>
    <mergeCell ref="B28:C28"/>
    <mergeCell ref="B29:C29"/>
    <mergeCell ref="B30:C30"/>
    <mergeCell ref="B31:C31"/>
    <mergeCell ref="B32:C32"/>
    <mergeCell ref="B26:C26"/>
    <mergeCell ref="A15:I15"/>
    <mergeCell ref="B16:C16"/>
    <mergeCell ref="A17:I17"/>
    <mergeCell ref="B18:C18"/>
    <mergeCell ref="B19:C19"/>
    <mergeCell ref="B20:C20"/>
    <mergeCell ref="B21:C21"/>
    <mergeCell ref="B22:C22"/>
    <mergeCell ref="B23:C23"/>
    <mergeCell ref="A24:I24"/>
    <mergeCell ref="B25:C25"/>
    <mergeCell ref="B14:C14"/>
    <mergeCell ref="A1:I1"/>
    <mergeCell ref="D4:H4"/>
    <mergeCell ref="A7:A8"/>
    <mergeCell ref="B7:C8"/>
    <mergeCell ref="D7:D8"/>
    <mergeCell ref="E7:G7"/>
    <mergeCell ref="H7:H8"/>
    <mergeCell ref="A9:I9"/>
    <mergeCell ref="B10:C10"/>
    <mergeCell ref="B11:C11"/>
    <mergeCell ref="B12:C12"/>
    <mergeCell ref="B13:C13"/>
  </mergeCells>
  <pageMargins left="0.7" right="0.7" top="0.75" bottom="0.75" header="0.3" footer="0.3"/>
  <pageSetup orientation="portrait" paperSize="9" scale="99"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3f7f9ff-4ec8-48ed-8840-6092ea437e9e}">
  <dimension ref="A1:S38"/>
  <sheetViews>
    <sheetView workbookViewId="0" topLeftCell="A10">
      <selection pane="topLeft" activeCell="J29" sqref="J29"/>
    </sheetView>
  </sheetViews>
  <sheetFormatPr defaultRowHeight="15"/>
  <cols>
    <col min="18" max="18" width="7" customWidth="1"/>
    <col min="19" max="19" width="6.28571428571429" customWidth="1"/>
  </cols>
  <sheetData>
    <row r="1" spans="1:19" ht="15.75" thickBot="1">
      <c r="A1" s="223" t="s">
        <v>461</v>
      </c>
      <c r="B1" s="224"/>
      <c r="C1" s="224"/>
      <c r="D1" s="224"/>
      <c r="E1" s="224"/>
      <c r="F1" s="224"/>
      <c r="G1" s="224"/>
      <c r="H1" s="224"/>
      <c r="I1" s="225"/>
      <c r="K1" s="155" t="s">
        <v>462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11</v>
      </c>
      <c r="B2" s="162" t="s">
        <v>1</v>
      </c>
      <c r="C2" s="163">
        <v>1</v>
      </c>
      <c r="D2" s="159"/>
      <c r="E2" s="159"/>
      <c r="F2" s="159"/>
      <c r="G2" s="159"/>
      <c r="H2" s="160"/>
      <c r="I2" s="161"/>
      <c r="K2" s="245">
        <v>11</v>
      </c>
      <c r="L2" s="246" t="s">
        <v>1</v>
      </c>
      <c r="M2" s="275">
        <v>1</v>
      </c>
      <c r="N2" s="248"/>
      <c r="O2" s="248"/>
      <c r="P2" s="248"/>
      <c r="Q2" s="248"/>
      <c r="R2" s="249"/>
      <c r="S2" s="250"/>
    </row>
    <row r="3" spans="1:19" ht="15">
      <c r="A3" s="158"/>
      <c r="B3" s="162" t="s">
        <v>2</v>
      </c>
      <c r="C3" s="163">
        <v>3</v>
      </c>
      <c r="D3" s="159"/>
      <c r="E3" s="159"/>
      <c r="F3" s="159"/>
      <c r="G3" s="159"/>
      <c r="H3" s="160"/>
      <c r="I3" s="161"/>
      <c r="K3" s="158"/>
      <c r="L3" s="162" t="s">
        <v>2</v>
      </c>
      <c r="M3" s="276">
        <v>3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7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77" t="s">
        <v>6</v>
      </c>
      <c r="L5" s="278"/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30.75" customHeight="1">
      <c r="A10" s="184">
        <v>216</v>
      </c>
      <c r="B10" s="237" t="s">
        <v>19</v>
      </c>
      <c r="C10" s="238"/>
      <c r="D10" s="186">
        <v>90</v>
      </c>
      <c r="E10" s="189">
        <v>8.8699999999999992</v>
      </c>
      <c r="F10" s="189">
        <v>12.70</v>
      </c>
      <c r="G10" s="189">
        <v>1.41</v>
      </c>
      <c r="H10" s="187">
        <v>190.28</v>
      </c>
      <c r="I10" s="227">
        <v>0.77</v>
      </c>
      <c r="K10" s="184">
        <v>216</v>
      </c>
      <c r="L10" s="185" t="s">
        <v>402</v>
      </c>
      <c r="M10" s="185"/>
      <c r="N10" s="186">
        <v>105</v>
      </c>
      <c r="O10" s="189">
        <v>11.13</v>
      </c>
      <c r="P10" s="189">
        <v>20.48</v>
      </c>
      <c r="Q10" s="189">
        <v>2.10</v>
      </c>
      <c r="R10" s="187">
        <v>239.40</v>
      </c>
      <c r="S10" s="227">
        <v>0.95</v>
      </c>
    </row>
    <row r="11" spans="1:19" ht="39.75" customHeight="1">
      <c r="A11" s="208"/>
      <c r="B11" s="177" t="s">
        <v>463</v>
      </c>
      <c r="C11" s="177"/>
      <c r="D11" s="178">
        <v>20</v>
      </c>
      <c r="E11" s="179">
        <v>0.30</v>
      </c>
      <c r="F11" s="179">
        <v>1.1000000000000001</v>
      </c>
      <c r="G11" s="179">
        <v>1.30</v>
      </c>
      <c r="H11" s="180">
        <v>15.73</v>
      </c>
      <c r="I11" s="181">
        <v>1.60</v>
      </c>
      <c r="K11" s="208"/>
      <c r="L11" s="177" t="s">
        <v>463</v>
      </c>
      <c r="M11" s="177"/>
      <c r="N11" s="178">
        <v>25</v>
      </c>
      <c r="O11" s="180">
        <v>0.37</v>
      </c>
      <c r="P11" s="180">
        <v>1.37</v>
      </c>
      <c r="Q11" s="180">
        <v>1.62</v>
      </c>
      <c r="R11" s="180">
        <v>19.66</v>
      </c>
      <c r="S11" s="182">
        <v>2</v>
      </c>
    </row>
    <row r="12" spans="1:19" ht="27" customHeight="1">
      <c r="A12" s="176"/>
      <c r="B12" s="177" t="s">
        <v>22</v>
      </c>
      <c r="C12" s="177"/>
      <c r="D12" s="178">
        <v>20</v>
      </c>
      <c r="E12" s="179">
        <v>1.51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24.75" customHeight="1">
      <c r="A13" s="176">
        <v>394</v>
      </c>
      <c r="B13" s="177" t="s">
        <v>69</v>
      </c>
      <c r="C13" s="177"/>
      <c r="D13" s="178">
        <v>150</v>
      </c>
      <c r="E13" s="179">
        <v>1.1000000000000001</v>
      </c>
      <c r="F13" s="179">
        <v>1.20</v>
      </c>
      <c r="G13" s="179">
        <v>9.3000000000000007</v>
      </c>
      <c r="H13" s="180">
        <v>53.20</v>
      </c>
      <c r="I13" s="181">
        <v>0.50</v>
      </c>
      <c r="K13" s="176">
        <v>394</v>
      </c>
      <c r="L13" s="177" t="s">
        <v>69</v>
      </c>
      <c r="M13" s="177"/>
      <c r="N13" s="178">
        <v>180</v>
      </c>
      <c r="O13" s="179">
        <v>1.50</v>
      </c>
      <c r="P13" s="179">
        <v>1.70</v>
      </c>
      <c r="Q13" s="179">
        <v>12.10</v>
      </c>
      <c r="R13" s="179">
        <v>65.50</v>
      </c>
      <c r="S13" s="182">
        <v>0.56000000000000005</v>
      </c>
    </row>
    <row r="14" spans="1:19" ht="15">
      <c r="A14" s="176"/>
      <c r="B14" s="177" t="s">
        <v>190</v>
      </c>
      <c r="C14" s="177"/>
      <c r="D14" s="178">
        <v>100</v>
      </c>
      <c r="E14" s="179">
        <v>0.33</v>
      </c>
      <c r="F14" s="179">
        <v>0</v>
      </c>
      <c r="G14" s="179">
        <v>10.30</v>
      </c>
      <c r="H14" s="180">
        <v>47.50</v>
      </c>
      <c r="I14" s="193">
        <v>5</v>
      </c>
      <c r="K14" s="176"/>
      <c r="L14" s="177" t="s">
        <v>190</v>
      </c>
      <c r="M14" s="177"/>
      <c r="N14" s="178">
        <v>100</v>
      </c>
      <c r="O14" s="179">
        <v>0.33</v>
      </c>
      <c r="P14" s="179">
        <v>0</v>
      </c>
      <c r="Q14" s="179">
        <v>10.30</v>
      </c>
      <c r="R14" s="180">
        <v>47.50</v>
      </c>
      <c r="S14" s="193">
        <v>5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375</v>
      </c>
      <c r="C16" s="177"/>
      <c r="D16" s="178">
        <v>100</v>
      </c>
      <c r="E16" s="179">
        <v>0.40</v>
      </c>
      <c r="F16" s="179">
        <v>0</v>
      </c>
      <c r="G16" s="179">
        <v>13.30</v>
      </c>
      <c r="H16" s="180">
        <v>56</v>
      </c>
      <c r="I16" s="193">
        <v>2.50</v>
      </c>
      <c r="K16" s="192" t="s">
        <v>25</v>
      </c>
      <c r="L16" s="177" t="s">
        <v>375</v>
      </c>
      <c r="M16" s="177"/>
      <c r="N16" s="178">
        <v>100</v>
      </c>
      <c r="O16" s="179">
        <v>0.40</v>
      </c>
      <c r="P16" s="179">
        <v>0</v>
      </c>
      <c r="Q16" s="179">
        <v>13.30</v>
      </c>
      <c r="R16" s="180">
        <v>56</v>
      </c>
      <c r="S16" s="193">
        <v>2.50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45" customHeight="1">
      <c r="A18" s="207">
        <v>20</v>
      </c>
      <c r="B18" s="239" t="s">
        <v>417</v>
      </c>
      <c r="C18" s="240"/>
      <c r="D18" s="199">
        <v>40</v>
      </c>
      <c r="E18" s="201">
        <v>0.56000000000000005</v>
      </c>
      <c r="F18" s="201">
        <v>2.0299999999999998</v>
      </c>
      <c r="G18" s="200">
        <v>5.60</v>
      </c>
      <c r="H18" s="201">
        <v>35.200000000000003</v>
      </c>
      <c r="I18" s="202">
        <v>14</v>
      </c>
      <c r="K18" s="207">
        <v>20</v>
      </c>
      <c r="L18" s="239" t="s">
        <v>417</v>
      </c>
      <c r="M18" s="240"/>
      <c r="N18" s="199">
        <v>60</v>
      </c>
      <c r="O18" s="201">
        <v>0.84</v>
      </c>
      <c r="P18" s="200">
        <v>3.14</v>
      </c>
      <c r="Q18" s="200">
        <v>8.40</v>
      </c>
      <c r="R18" s="201">
        <v>48.75</v>
      </c>
      <c r="S18" s="202">
        <v>21</v>
      </c>
    </row>
    <row r="19" spans="1:19" ht="39" customHeight="1">
      <c r="A19" s="207" t="s">
        <v>93</v>
      </c>
      <c r="B19" s="198" t="s">
        <v>94</v>
      </c>
      <c r="C19" s="198"/>
      <c r="D19" s="199">
        <v>160</v>
      </c>
      <c r="E19" s="200">
        <v>5.0999999999999996</v>
      </c>
      <c r="F19" s="200">
        <v>4.5999999999999996</v>
      </c>
      <c r="G19" s="200">
        <v>10.199999999999999</v>
      </c>
      <c r="H19" s="201">
        <v>92.80</v>
      </c>
      <c r="I19" s="203">
        <v>4.55</v>
      </c>
      <c r="K19" s="207" t="s">
        <v>93</v>
      </c>
      <c r="L19" s="198" t="s">
        <v>292</v>
      </c>
      <c r="M19" s="198"/>
      <c r="N19" s="199">
        <v>200</v>
      </c>
      <c r="O19" s="200">
        <v>6.10</v>
      </c>
      <c r="P19" s="200">
        <v>5.80</v>
      </c>
      <c r="Q19" s="200">
        <v>13</v>
      </c>
      <c r="R19" s="201">
        <v>118</v>
      </c>
      <c r="S19" s="203">
        <v>5.60</v>
      </c>
    </row>
    <row r="20" spans="1:19" ht="15">
      <c r="A20" s="176">
        <v>258</v>
      </c>
      <c r="B20" s="177" t="s">
        <v>464</v>
      </c>
      <c r="C20" s="177"/>
      <c r="D20" s="178">
        <v>60</v>
      </c>
      <c r="E20" s="179">
        <v>4.80</v>
      </c>
      <c r="F20" s="179">
        <v>2.10</v>
      </c>
      <c r="G20" s="179">
        <v>5.70</v>
      </c>
      <c r="H20" s="180">
        <v>76.52</v>
      </c>
      <c r="I20" s="181">
        <v>0.10</v>
      </c>
      <c r="K20" s="176">
        <v>258</v>
      </c>
      <c r="L20" s="177" t="s">
        <v>464</v>
      </c>
      <c r="M20" s="177"/>
      <c r="N20" s="178">
        <v>70</v>
      </c>
      <c r="O20" s="179">
        <v>5.80</v>
      </c>
      <c r="P20" s="179">
        <v>2.50</v>
      </c>
      <c r="Q20" s="180">
        <v>6.70</v>
      </c>
      <c r="R20" s="179">
        <v>90.20</v>
      </c>
      <c r="S20" s="182">
        <v>0.12</v>
      </c>
    </row>
    <row r="21" spans="1:19" ht="31.5" customHeight="1">
      <c r="A21" s="279" t="s">
        <v>147</v>
      </c>
      <c r="B21" s="185" t="s">
        <v>465</v>
      </c>
      <c r="C21" s="185"/>
      <c r="D21" s="186">
        <v>110</v>
      </c>
      <c r="E21" s="189">
        <v>2.97</v>
      </c>
      <c r="F21" s="189">
        <v>7.81</v>
      </c>
      <c r="G21" s="189">
        <v>6.93</v>
      </c>
      <c r="H21" s="187">
        <v>143.66</v>
      </c>
      <c r="I21" s="227">
        <v>7.15</v>
      </c>
      <c r="K21" s="279" t="s">
        <v>147</v>
      </c>
      <c r="L21" s="185" t="s">
        <v>465</v>
      </c>
      <c r="M21" s="185"/>
      <c r="N21" s="186">
        <v>130</v>
      </c>
      <c r="O21" s="189">
        <v>3.42</v>
      </c>
      <c r="P21" s="189">
        <v>9.26</v>
      </c>
      <c r="Q21" s="189">
        <v>8.15</v>
      </c>
      <c r="R21" s="189">
        <v>169.87</v>
      </c>
      <c r="S21" s="227">
        <v>8.51</v>
      </c>
    </row>
    <row r="22" spans="1:19" ht="27.75" customHeight="1">
      <c r="A22" s="176">
        <v>372</v>
      </c>
      <c r="B22" s="177" t="s">
        <v>58</v>
      </c>
      <c r="C22" s="177"/>
      <c r="D22" s="178">
        <v>150</v>
      </c>
      <c r="E22" s="179">
        <v>0.10</v>
      </c>
      <c r="F22" s="179">
        <v>0.10</v>
      </c>
      <c r="G22" s="179">
        <v>11.90</v>
      </c>
      <c r="H22" s="180">
        <v>50</v>
      </c>
      <c r="I22" s="181">
        <v>1.30</v>
      </c>
      <c r="K22" s="176">
        <v>372</v>
      </c>
      <c r="L22" s="177" t="s">
        <v>58</v>
      </c>
      <c r="M22" s="177"/>
      <c r="N22" s="178">
        <v>180</v>
      </c>
      <c r="O22" s="180">
        <v>0.13</v>
      </c>
      <c r="P22" s="180">
        <v>0.12155000000000001</v>
      </c>
      <c r="Q22" s="179">
        <v>14.219900000000001</v>
      </c>
      <c r="R22" s="180">
        <v>60.23</v>
      </c>
      <c r="S22" s="182">
        <v>1.50</v>
      </c>
    </row>
    <row r="23" spans="1:19" ht="26.25" customHeight="1">
      <c r="A23" s="176"/>
      <c r="B23" s="204" t="s">
        <v>53</v>
      </c>
      <c r="C23" s="228"/>
      <c r="D23" s="178">
        <v>20</v>
      </c>
      <c r="E23" s="179">
        <v>1.51</v>
      </c>
      <c r="F23" s="180">
        <v>0.54220000000000002</v>
      </c>
      <c r="G23" s="179">
        <v>9.7200000000000006</v>
      </c>
      <c r="H23" s="180">
        <v>48.64</v>
      </c>
      <c r="I23" s="191"/>
      <c r="K23" s="176"/>
      <c r="L23" s="177" t="s">
        <v>22</v>
      </c>
      <c r="M23" s="177"/>
      <c r="N23" s="178">
        <v>30</v>
      </c>
      <c r="O23" s="179">
        <v>2.90</v>
      </c>
      <c r="P23" s="180">
        <v>1.01</v>
      </c>
      <c r="Q23" s="180">
        <v>15.60</v>
      </c>
      <c r="R23" s="180">
        <v>79.099999999999994</v>
      </c>
      <c r="S23" s="182"/>
    </row>
    <row r="24" spans="1:19" ht="26.25" customHeight="1">
      <c r="A24" s="176"/>
      <c r="B24" s="177" t="s">
        <v>379</v>
      </c>
      <c r="C24" s="177"/>
      <c r="D24" s="178">
        <v>20</v>
      </c>
      <c r="E24" s="179">
        <v>1</v>
      </c>
      <c r="F24" s="180">
        <v>0.36</v>
      </c>
      <c r="G24" s="179">
        <v>9.90</v>
      </c>
      <c r="H24" s="180">
        <v>45.60</v>
      </c>
      <c r="I24" s="191"/>
      <c r="K24" s="176"/>
      <c r="L24" s="177" t="s">
        <v>379</v>
      </c>
      <c r="M24" s="177"/>
      <c r="N24" s="178">
        <v>25</v>
      </c>
      <c r="O24" s="180">
        <v>1.47</v>
      </c>
      <c r="P24" s="180">
        <v>0.45</v>
      </c>
      <c r="Q24" s="180">
        <v>13.11</v>
      </c>
      <c r="R24" s="180">
        <v>59.634889999999999</v>
      </c>
      <c r="S24" s="182"/>
    </row>
    <row r="25" spans="1:19" ht="15">
      <c r="A25" s="173" t="s">
        <v>35</v>
      </c>
      <c r="B25" s="174"/>
      <c r="C25" s="174"/>
      <c r="D25" s="174"/>
      <c r="E25" s="174"/>
      <c r="F25" s="174"/>
      <c r="G25" s="174"/>
      <c r="H25" s="174"/>
      <c r="I25" s="175"/>
      <c r="K25" s="173" t="s">
        <v>35</v>
      </c>
      <c r="L25" s="174"/>
      <c r="M25" s="174"/>
      <c r="N25" s="174"/>
      <c r="O25" s="174"/>
      <c r="P25" s="174"/>
      <c r="Q25" s="174"/>
      <c r="R25" s="174"/>
      <c r="S25" s="175"/>
    </row>
    <row r="26" spans="1:19" ht="26.25" customHeight="1">
      <c r="A26" s="207">
        <v>738</v>
      </c>
      <c r="B26" s="198" t="s">
        <v>466</v>
      </c>
      <c r="C26" s="198"/>
      <c r="D26" s="199">
        <v>60</v>
      </c>
      <c r="E26" s="200">
        <v>4</v>
      </c>
      <c r="F26" s="200">
        <v>2.90</v>
      </c>
      <c r="G26" s="200">
        <v>30.40</v>
      </c>
      <c r="H26" s="201">
        <v>158.60</v>
      </c>
      <c r="I26" s="203">
        <v>0.04</v>
      </c>
      <c r="K26" s="207">
        <v>738</v>
      </c>
      <c r="L26" s="198" t="s">
        <v>467</v>
      </c>
      <c r="M26" s="198"/>
      <c r="N26" s="199">
        <v>70</v>
      </c>
      <c r="O26" s="200">
        <v>4.70</v>
      </c>
      <c r="P26" s="200">
        <v>3.14</v>
      </c>
      <c r="Q26" s="200">
        <v>35.40</v>
      </c>
      <c r="R26" s="200">
        <v>185</v>
      </c>
      <c r="S26" s="203">
        <v>0.05</v>
      </c>
    </row>
    <row r="27" spans="1:19" ht="32.25" customHeight="1">
      <c r="A27" s="207"/>
      <c r="B27" s="229" t="s">
        <v>408</v>
      </c>
      <c r="C27" s="229"/>
      <c r="D27" s="230">
        <v>180</v>
      </c>
      <c r="E27" s="231">
        <v>5.20</v>
      </c>
      <c r="F27" s="231">
        <v>5.80</v>
      </c>
      <c r="G27" s="231">
        <v>8.50</v>
      </c>
      <c r="H27" s="232">
        <v>108</v>
      </c>
      <c r="I27" s="233">
        <v>14.50</v>
      </c>
      <c r="K27" s="207"/>
      <c r="L27" s="235" t="s">
        <v>408</v>
      </c>
      <c r="M27" s="236"/>
      <c r="N27" s="230">
        <v>200</v>
      </c>
      <c r="O27" s="231">
        <v>5.77</v>
      </c>
      <c r="P27" s="231">
        <v>6.44</v>
      </c>
      <c r="Q27" s="231">
        <v>9.44</v>
      </c>
      <c r="R27" s="232">
        <v>120</v>
      </c>
      <c r="S27" s="234">
        <v>16.11</v>
      </c>
    </row>
    <row r="28" spans="1:19" ht="15">
      <c r="A28" s="173" t="s">
        <v>39</v>
      </c>
      <c r="B28" s="174"/>
      <c r="C28" s="174"/>
      <c r="D28" s="174"/>
      <c r="E28" s="174"/>
      <c r="F28" s="174"/>
      <c r="G28" s="174"/>
      <c r="H28" s="174"/>
      <c r="I28" s="175"/>
      <c r="K28" s="173" t="s">
        <v>39</v>
      </c>
      <c r="L28" s="174"/>
      <c r="M28" s="174"/>
      <c r="N28" s="174"/>
      <c r="O28" s="174"/>
      <c r="P28" s="174"/>
      <c r="Q28" s="174"/>
      <c r="R28" s="174"/>
      <c r="S28" s="175"/>
    </row>
    <row r="29" spans="1:19" ht="51" customHeight="1">
      <c r="A29" s="207">
        <v>13</v>
      </c>
      <c r="B29" s="177" t="s">
        <v>62</v>
      </c>
      <c r="C29" s="177"/>
      <c r="D29" s="178">
        <v>40</v>
      </c>
      <c r="E29" s="179">
        <v>0.20</v>
      </c>
      <c r="F29" s="179">
        <v>2.90</v>
      </c>
      <c r="G29" s="179">
        <v>1</v>
      </c>
      <c r="H29" s="180">
        <v>30.60</v>
      </c>
      <c r="I29" s="181">
        <v>4.30</v>
      </c>
      <c r="K29" s="207">
        <v>13</v>
      </c>
      <c r="L29" s="198" t="s">
        <v>62</v>
      </c>
      <c r="M29" s="198"/>
      <c r="N29" s="199">
        <v>60</v>
      </c>
      <c r="O29" s="200">
        <v>0.30</v>
      </c>
      <c r="P29" s="200">
        <v>4.4000000000000004</v>
      </c>
      <c r="Q29" s="200">
        <v>1.60</v>
      </c>
      <c r="R29" s="201">
        <v>45.97</v>
      </c>
      <c r="S29" s="202">
        <v>5.0999999999999996</v>
      </c>
    </row>
    <row r="30" spans="1:19" ht="31.5" customHeight="1">
      <c r="A30" s="207">
        <v>305</v>
      </c>
      <c r="B30" s="198" t="s">
        <v>468</v>
      </c>
      <c r="C30" s="198"/>
      <c r="D30" s="199">
        <v>60</v>
      </c>
      <c r="E30" s="200">
        <v>6.30</v>
      </c>
      <c r="F30" s="200">
        <v>7.10</v>
      </c>
      <c r="G30" s="200">
        <v>5.80</v>
      </c>
      <c r="H30" s="201">
        <v>108.60</v>
      </c>
      <c r="I30" s="202">
        <v>0.90</v>
      </c>
      <c r="K30" s="176">
        <v>305</v>
      </c>
      <c r="L30" s="177" t="s">
        <v>443</v>
      </c>
      <c r="M30" s="177"/>
      <c r="N30" s="178">
        <v>70</v>
      </c>
      <c r="O30" s="179">
        <v>7.40</v>
      </c>
      <c r="P30" s="179">
        <v>8.1999999999999993</v>
      </c>
      <c r="Q30" s="179">
        <v>6.80</v>
      </c>
      <c r="R30" s="180">
        <v>126.70</v>
      </c>
      <c r="S30" s="182">
        <v>0.97</v>
      </c>
    </row>
    <row r="31" spans="1:19" ht="15">
      <c r="A31" s="176">
        <v>354</v>
      </c>
      <c r="B31" s="177" t="s">
        <v>129</v>
      </c>
      <c r="C31" s="177"/>
      <c r="D31" s="178">
        <v>15</v>
      </c>
      <c r="E31" s="179">
        <v>0.20</v>
      </c>
      <c r="F31" s="179">
        <v>0.90</v>
      </c>
      <c r="G31" s="179">
        <v>1.20</v>
      </c>
      <c r="H31" s="179">
        <v>16.10</v>
      </c>
      <c r="I31" s="181">
        <v>0.24</v>
      </c>
      <c r="K31" s="176">
        <v>355</v>
      </c>
      <c r="L31" s="177" t="s">
        <v>469</v>
      </c>
      <c r="M31" s="177"/>
      <c r="N31" s="178">
        <v>30</v>
      </c>
      <c r="O31" s="179">
        <v>0.40</v>
      </c>
      <c r="P31" s="179">
        <v>1.80</v>
      </c>
      <c r="Q31" s="179">
        <v>3.20</v>
      </c>
      <c r="R31" s="179">
        <v>32.799999999999997</v>
      </c>
      <c r="S31" s="181">
        <v>0.40</v>
      </c>
    </row>
    <row r="32" spans="1:19" ht="19.5" customHeight="1">
      <c r="A32" s="176">
        <v>321</v>
      </c>
      <c r="B32" s="177" t="s">
        <v>64</v>
      </c>
      <c r="C32" s="177"/>
      <c r="D32" s="178">
        <v>110</v>
      </c>
      <c r="E32" s="179">
        <v>2.2000000000000002</v>
      </c>
      <c r="F32" s="179">
        <v>5.0999999999999996</v>
      </c>
      <c r="G32" s="179">
        <v>12.80</v>
      </c>
      <c r="H32" s="180">
        <v>116</v>
      </c>
      <c r="I32" s="181">
        <v>6</v>
      </c>
      <c r="K32" s="176">
        <v>321</v>
      </c>
      <c r="L32" s="185" t="s">
        <v>64</v>
      </c>
      <c r="M32" s="185"/>
      <c r="N32" s="186">
        <v>130</v>
      </c>
      <c r="O32" s="189">
        <v>2.60</v>
      </c>
      <c r="P32" s="189">
        <v>5.63</v>
      </c>
      <c r="Q32" s="186">
        <v>14.08</v>
      </c>
      <c r="R32" s="187">
        <v>130.32</v>
      </c>
      <c r="S32" s="188">
        <v>7.05</v>
      </c>
    </row>
    <row r="33" spans="1:19" ht="17.25" customHeight="1">
      <c r="A33" s="176">
        <v>392</v>
      </c>
      <c r="B33" s="177" t="s">
        <v>86</v>
      </c>
      <c r="C33" s="177"/>
      <c r="D33" s="210" t="s">
        <v>396</v>
      </c>
      <c r="E33" s="179">
        <v>1</v>
      </c>
      <c r="F33" s="179">
        <v>1.20</v>
      </c>
      <c r="G33" s="179">
        <v>9.1999999999999993</v>
      </c>
      <c r="H33" s="180">
        <v>52.40</v>
      </c>
      <c r="I33" s="181">
        <v>1.1000000000000001</v>
      </c>
      <c r="K33" s="176">
        <v>392</v>
      </c>
      <c r="L33" s="204" t="s">
        <v>86</v>
      </c>
      <c r="M33" s="228"/>
      <c r="N33" s="210" t="s">
        <v>397</v>
      </c>
      <c r="O33" s="179">
        <v>1.20</v>
      </c>
      <c r="P33" s="179">
        <v>1.548</v>
      </c>
      <c r="Q33" s="179">
        <v>12</v>
      </c>
      <c r="R33" s="179">
        <v>64</v>
      </c>
      <c r="S33" s="182">
        <v>1.30</v>
      </c>
    </row>
    <row r="34" spans="1:19" ht="27" customHeight="1">
      <c r="A34" s="176"/>
      <c r="B34" s="177" t="s">
        <v>22</v>
      </c>
      <c r="C34" s="177"/>
      <c r="D34" s="178">
        <v>20</v>
      </c>
      <c r="E34" s="179">
        <v>1.51</v>
      </c>
      <c r="F34" s="180">
        <v>0.54220000000000002</v>
      </c>
      <c r="G34" s="179">
        <v>9.7200000000000006</v>
      </c>
      <c r="H34" s="180">
        <v>48.64</v>
      </c>
      <c r="I34" s="191"/>
      <c r="K34" s="176"/>
      <c r="L34" s="177" t="s">
        <v>379</v>
      </c>
      <c r="M34" s="177"/>
      <c r="N34" s="178">
        <v>25</v>
      </c>
      <c r="O34" s="180">
        <v>1.47</v>
      </c>
      <c r="P34" s="180">
        <v>0.45</v>
      </c>
      <c r="Q34" s="180">
        <v>13.11</v>
      </c>
      <c r="R34" s="180">
        <v>59.634889999999999</v>
      </c>
      <c r="S34" s="182"/>
    </row>
    <row r="35" spans="1:19" ht="26.25" customHeight="1" thickBot="1">
      <c r="A35" s="176"/>
      <c r="B35" s="177" t="s">
        <v>379</v>
      </c>
      <c r="C35" s="177"/>
      <c r="D35" s="178">
        <v>20</v>
      </c>
      <c r="E35" s="179">
        <v>1</v>
      </c>
      <c r="F35" s="180">
        <v>0.36</v>
      </c>
      <c r="G35" s="179">
        <v>9.90</v>
      </c>
      <c r="H35" s="180">
        <v>45.60</v>
      </c>
      <c r="I35" s="191"/>
      <c r="K35" s="176"/>
      <c r="L35" s="177" t="s">
        <v>22</v>
      </c>
      <c r="M35" s="177"/>
      <c r="N35" s="178">
        <v>20</v>
      </c>
      <c r="O35" s="179">
        <v>1.50</v>
      </c>
      <c r="P35" s="180">
        <v>0.54220000000000002</v>
      </c>
      <c r="Q35" s="179">
        <v>9.7200000000000006</v>
      </c>
      <c r="R35" s="180">
        <v>48.64</v>
      </c>
      <c r="S35" s="191"/>
    </row>
    <row r="36" spans="1:19" ht="24">
      <c r="A36" s="211" t="s">
        <v>470</v>
      </c>
      <c r="B36" s="212"/>
      <c r="C36" s="212"/>
      <c r="D36" s="212"/>
      <c r="E36" s="212" t="s">
        <v>11</v>
      </c>
      <c r="F36" s="212"/>
      <c r="G36" s="212"/>
      <c r="H36" s="213" t="s">
        <v>12</v>
      </c>
      <c r="I36" s="214" t="s">
        <v>13</v>
      </c>
      <c r="K36" s="211" t="s">
        <v>471</v>
      </c>
      <c r="L36" s="212"/>
      <c r="M36" s="212"/>
      <c r="N36" s="212"/>
      <c r="O36" s="212" t="s">
        <v>11</v>
      </c>
      <c r="P36" s="212"/>
      <c r="Q36" s="212"/>
      <c r="R36" s="213" t="s">
        <v>12</v>
      </c>
      <c r="S36" s="214" t="s">
        <v>13</v>
      </c>
    </row>
    <row r="37" spans="1:19" ht="15">
      <c r="A37" s="215"/>
      <c r="B37" s="216"/>
      <c r="C37" s="216"/>
      <c r="D37" s="216"/>
      <c r="E37" s="216" t="s">
        <v>14</v>
      </c>
      <c r="F37" s="216" t="s">
        <v>15</v>
      </c>
      <c r="G37" s="216" t="s">
        <v>16</v>
      </c>
      <c r="H37" s="217"/>
      <c r="I37" s="218" t="s">
        <v>17</v>
      </c>
      <c r="K37" s="215"/>
      <c r="L37" s="216"/>
      <c r="M37" s="216"/>
      <c r="N37" s="216"/>
      <c r="O37" s="216" t="s">
        <v>14</v>
      </c>
      <c r="P37" s="216" t="s">
        <v>15</v>
      </c>
      <c r="Q37" s="216" t="s">
        <v>16</v>
      </c>
      <c r="R37" s="217"/>
      <c r="S37" s="218" t="s">
        <v>17</v>
      </c>
    </row>
    <row r="38" spans="1:19" ht="15.75" thickBot="1">
      <c r="A38" s="219"/>
      <c r="B38" s="220"/>
      <c r="C38" s="220"/>
      <c r="D38" s="220"/>
      <c r="E38" s="221">
        <f>E35+E34+E33+E32+E31+E30+E29+E27+E26+E24+E23+E22+E21+E20+E19+E18+E16+E14+E13+E12+E11+E10</f>
        <v>50.16</v>
      </c>
      <c r="F38" s="221">
        <f>F35+F34+F33+F32+F31+F30+F29+F27+F26+F24+F23+F22+F21+F20+F19+F18+F16+F14+F13+F12+F11+F10</f>
        <v>59.886600000000016</v>
      </c>
      <c r="G38" s="221">
        <f>G35+G34+G33+G32+G31+G30+G29+G27+G26+G24+G23+G22+G21+G20+G19+G18+G16+G14+G13+G12+G11+G10</f>
        <v>193.80000000000004</v>
      </c>
      <c r="H38" s="221">
        <f>H35+H34+H33+H32+H31+H30+H29+H27+H26+H24+H23+H22+H21+H20+H19+H18+H16+H14+H13+H12+H11+H10</f>
        <v>1588.3100000000002</v>
      </c>
      <c r="I38" s="222">
        <f>I35+I34+I33+I32+I31+I30+I29+I27+I26+I24+I23+I22+I21+I20+I19+I18+I16+I14+I13+I12+I11+I10</f>
        <v>64.55</v>
      </c>
      <c r="K38" s="219"/>
      <c r="L38" s="220"/>
      <c r="M38" s="220"/>
      <c r="N38" s="220"/>
      <c r="O38" s="221">
        <f>O35+O34+O33+O32+O31+O30+O29+O27+O26+O24+O23+O22+O21+O20+O19+O18+O16+O14+O13+O12+O11+O10</f>
        <v>62.629999999999995</v>
      </c>
      <c r="P38" s="221">
        <f>P35+P34+P33+P32+P31+P30+P29+P27+P26+P24+P23+P22+P21+P20+P19+P18+P16+P14+P13+P12+P11+P10</f>
        <v>78.991749999999996</v>
      </c>
      <c r="Q38" s="221">
        <f>Q35+Q34+Q33+Q32+Q31+Q30+Q29+Q27+Q26+Q24+Q23+Q22+Q21+Q20+Q19+Q18+Q16+Q14+Q13+Q12+Q11+Q10</f>
        <v>239.54990000000001</v>
      </c>
      <c r="R38" s="221">
        <f>R35+R34+R33+R32+R31+R30+R29+R27+R26+R24+R23+R22+R21+R20+R19+R18+R16+R14+R13+R12+R11+R10</f>
        <v>1946.0097800000003</v>
      </c>
      <c r="S38" s="222">
        <f>S35+S34+S33+S32+S31+S30+S29+S27+S26+S24+S23+S22+S21+S20+S19+S18+S16+S14+S13+S12+S11+S10</f>
        <v>78.720000000000013</v>
      </c>
    </row>
  </sheetData>
  <mergeCells count="75">
    <mergeCell ref="R36:R37"/>
    <mergeCell ref="L27:M27"/>
    <mergeCell ref="K28:S28"/>
    <mergeCell ref="L29:M29"/>
    <mergeCell ref="L30:M30"/>
    <mergeCell ref="L31:M31"/>
    <mergeCell ref="L32:M32"/>
    <mergeCell ref="L33:M33"/>
    <mergeCell ref="L34:M34"/>
    <mergeCell ref="L35:M35"/>
    <mergeCell ref="K36:N38"/>
    <mergeCell ref="O36:Q36"/>
    <mergeCell ref="L26:M26"/>
    <mergeCell ref="K15:S15"/>
    <mergeCell ref="L16:M16"/>
    <mergeCell ref="K17:S17"/>
    <mergeCell ref="L18:M18"/>
    <mergeCell ref="L19:M19"/>
    <mergeCell ref="L20:M20"/>
    <mergeCell ref="L21:M21"/>
    <mergeCell ref="L22:M22"/>
    <mergeCell ref="L23:M23"/>
    <mergeCell ref="L24:M24"/>
    <mergeCell ref="K25:S25"/>
    <mergeCell ref="L14:M14"/>
    <mergeCell ref="K1:S1"/>
    <mergeCell ref="N4:R4"/>
    <mergeCell ref="K5:L5"/>
    <mergeCell ref="K7:K8"/>
    <mergeCell ref="L7:M8"/>
    <mergeCell ref="N7:N8"/>
    <mergeCell ref="O7:Q7"/>
    <mergeCell ref="R7:R8"/>
    <mergeCell ref="K9:S9"/>
    <mergeCell ref="L10:M10"/>
    <mergeCell ref="L11:M11"/>
    <mergeCell ref="L12:M12"/>
    <mergeCell ref="L13:M13"/>
    <mergeCell ref="H36:H37"/>
    <mergeCell ref="B27:C27"/>
    <mergeCell ref="A28:I28"/>
    <mergeCell ref="B29:C29"/>
    <mergeCell ref="B30:C30"/>
    <mergeCell ref="B31:C31"/>
    <mergeCell ref="B32:C32"/>
    <mergeCell ref="B33:C33"/>
    <mergeCell ref="B34:C34"/>
    <mergeCell ref="B35:C35"/>
    <mergeCell ref="A36:D38"/>
    <mergeCell ref="E36:G36"/>
    <mergeCell ref="B26:C26"/>
    <mergeCell ref="A15:I15"/>
    <mergeCell ref="B16:C16"/>
    <mergeCell ref="A17:I17"/>
    <mergeCell ref="B18:C18"/>
    <mergeCell ref="B19:C19"/>
    <mergeCell ref="B20:C20"/>
    <mergeCell ref="B21:C21"/>
    <mergeCell ref="B22:C22"/>
    <mergeCell ref="B23:C23"/>
    <mergeCell ref="B24:C24"/>
    <mergeCell ref="A25:I25"/>
    <mergeCell ref="B14:C14"/>
    <mergeCell ref="A1:I1"/>
    <mergeCell ref="D4:H4"/>
    <mergeCell ref="A7:A8"/>
    <mergeCell ref="B7:C8"/>
    <mergeCell ref="D7:D8"/>
    <mergeCell ref="E7:G7"/>
    <mergeCell ref="H7:H8"/>
    <mergeCell ref="A9:I9"/>
    <mergeCell ref="B10:C10"/>
    <mergeCell ref="B11:C11"/>
    <mergeCell ref="B12:C12"/>
    <mergeCell ref="B13:C13"/>
  </mergeCells>
  <pageMargins left="0.7" right="0.7" top="0.75" bottom="0.75" header="0.3" footer="0.3"/>
  <pageSetup orientation="portrait" paperSize="9" scale="99"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0f5ed2d-638a-4075-99e9-e99e49d2ece5}">
  <dimension ref="A1:S35"/>
  <sheetViews>
    <sheetView workbookViewId="0" topLeftCell="A4">
      <selection pane="topLeft" activeCell="I16" sqref="I16"/>
    </sheetView>
  </sheetViews>
  <sheetFormatPr defaultRowHeight="15"/>
  <cols>
    <col min="18" max="18" width="7.71428571428571" customWidth="1"/>
    <col min="19" max="19" width="6.57142857142857" customWidth="1"/>
  </cols>
  <sheetData>
    <row r="1" spans="1:19" ht="15">
      <c r="A1" s="223" t="s">
        <v>472</v>
      </c>
      <c r="B1" s="224"/>
      <c r="C1" s="224"/>
      <c r="D1" s="224"/>
      <c r="E1" s="224"/>
      <c r="F1" s="224"/>
      <c r="G1" s="224"/>
      <c r="H1" s="224"/>
      <c r="I1" s="225"/>
      <c r="K1" s="155" t="s">
        <v>473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12</v>
      </c>
      <c r="B2" s="162" t="s">
        <v>1</v>
      </c>
      <c r="C2" s="163">
        <v>2</v>
      </c>
      <c r="D2" s="159"/>
      <c r="E2" s="159"/>
      <c r="F2" s="159"/>
      <c r="G2" s="159"/>
      <c r="H2" s="160"/>
      <c r="I2" s="161"/>
      <c r="K2" s="158">
        <v>12</v>
      </c>
      <c r="L2" s="162" t="s">
        <v>1</v>
      </c>
      <c r="M2" s="163">
        <v>2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3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3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15">
      <c r="A10" s="176">
        <v>230</v>
      </c>
      <c r="B10" s="177" t="s">
        <v>226</v>
      </c>
      <c r="C10" s="177"/>
      <c r="D10" s="178">
        <v>90</v>
      </c>
      <c r="E10" s="179">
        <v>11.40</v>
      </c>
      <c r="F10" s="179">
        <v>9.40</v>
      </c>
      <c r="G10" s="179">
        <v>14.80</v>
      </c>
      <c r="H10" s="180">
        <v>207.60</v>
      </c>
      <c r="I10" s="181">
        <v>1.1000000000000001</v>
      </c>
      <c r="K10" s="176">
        <v>230</v>
      </c>
      <c r="L10" s="177" t="s">
        <v>226</v>
      </c>
      <c r="M10" s="177"/>
      <c r="N10" s="178">
        <v>135</v>
      </c>
      <c r="O10" s="179">
        <v>19.10</v>
      </c>
      <c r="P10" s="179">
        <v>10.50</v>
      </c>
      <c r="Q10" s="179">
        <v>27.20</v>
      </c>
      <c r="R10" s="180">
        <v>290.30</v>
      </c>
      <c r="S10" s="182">
        <v>1.48</v>
      </c>
    </row>
    <row r="11" spans="1:19" ht="28.5" customHeight="1">
      <c r="A11" s="176">
        <v>351</v>
      </c>
      <c r="B11" s="177" t="s">
        <v>68</v>
      </c>
      <c r="C11" s="177"/>
      <c r="D11" s="178">
        <v>20</v>
      </c>
      <c r="E11" s="179">
        <v>0.30</v>
      </c>
      <c r="F11" s="183">
        <v>0.70</v>
      </c>
      <c r="G11" s="179">
        <v>2.80</v>
      </c>
      <c r="H11" s="180">
        <v>20.60</v>
      </c>
      <c r="I11" s="181">
        <v>0.10</v>
      </c>
      <c r="K11" s="176">
        <v>351</v>
      </c>
      <c r="L11" s="177" t="s">
        <v>68</v>
      </c>
      <c r="M11" s="177"/>
      <c r="N11" s="178">
        <v>25</v>
      </c>
      <c r="O11" s="180">
        <v>0.40</v>
      </c>
      <c r="P11" s="180">
        <v>0.90</v>
      </c>
      <c r="Q11" s="180">
        <v>3.50</v>
      </c>
      <c r="R11" s="180">
        <v>26</v>
      </c>
      <c r="S11" s="182">
        <v>0.12</v>
      </c>
    </row>
    <row r="12" spans="1:19" ht="29.25" customHeight="1">
      <c r="A12" s="176"/>
      <c r="B12" s="177" t="s">
        <v>53</v>
      </c>
      <c r="C12" s="177"/>
      <c r="D12" s="178">
        <v>20</v>
      </c>
      <c r="E12" s="179">
        <v>1.51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29.25" customHeight="1">
      <c r="A13" s="176">
        <v>395</v>
      </c>
      <c r="B13" s="177" t="s">
        <v>21</v>
      </c>
      <c r="C13" s="177"/>
      <c r="D13" s="178">
        <v>150</v>
      </c>
      <c r="E13" s="179">
        <v>2.2000000000000002</v>
      </c>
      <c r="F13" s="179">
        <v>2.40</v>
      </c>
      <c r="G13" s="178">
        <v>14</v>
      </c>
      <c r="H13" s="180">
        <v>87.50</v>
      </c>
      <c r="I13" s="181">
        <v>1.40</v>
      </c>
      <c r="K13" s="176">
        <v>395</v>
      </c>
      <c r="L13" s="177" t="s">
        <v>277</v>
      </c>
      <c r="M13" s="177"/>
      <c r="N13" s="178">
        <v>180</v>
      </c>
      <c r="O13" s="179">
        <v>2.60</v>
      </c>
      <c r="P13" s="179">
        <v>2.90</v>
      </c>
      <c r="Q13" s="179">
        <v>17</v>
      </c>
      <c r="R13" s="179">
        <v>107.50</v>
      </c>
      <c r="S13" s="182">
        <v>1.70</v>
      </c>
    </row>
    <row r="14" spans="1:19" ht="15">
      <c r="A14" s="176"/>
      <c r="B14" s="177" t="s">
        <v>70</v>
      </c>
      <c r="C14" s="177"/>
      <c r="D14" s="178">
        <v>80</v>
      </c>
      <c r="E14" s="179">
        <v>1.30</v>
      </c>
      <c r="F14" s="179">
        <v>0.40</v>
      </c>
      <c r="G14" s="178">
        <v>20</v>
      </c>
      <c r="H14" s="180">
        <v>94</v>
      </c>
      <c r="I14" s="182">
        <v>8</v>
      </c>
      <c r="K14" s="176"/>
      <c r="L14" s="177" t="s">
        <v>70</v>
      </c>
      <c r="M14" s="177"/>
      <c r="N14" s="178">
        <v>80</v>
      </c>
      <c r="O14" s="179">
        <v>1.30</v>
      </c>
      <c r="P14" s="179">
        <v>0.40</v>
      </c>
      <c r="Q14" s="178">
        <v>20</v>
      </c>
      <c r="R14" s="180">
        <v>94</v>
      </c>
      <c r="S14" s="182">
        <v>8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474</v>
      </c>
      <c r="C16" s="177"/>
      <c r="D16" s="178">
        <v>100</v>
      </c>
      <c r="E16" s="179">
        <v>0.10</v>
      </c>
      <c r="F16" s="183"/>
      <c r="G16" s="179">
        <v>10.30</v>
      </c>
      <c r="H16" s="180">
        <v>42</v>
      </c>
      <c r="I16" s="181">
        <v>0.80</v>
      </c>
      <c r="K16" s="192" t="s">
        <v>25</v>
      </c>
      <c r="L16" s="177" t="s">
        <v>474</v>
      </c>
      <c r="M16" s="177"/>
      <c r="N16" s="178">
        <v>100</v>
      </c>
      <c r="O16" s="179">
        <v>0.10</v>
      </c>
      <c r="P16" s="183"/>
      <c r="Q16" s="179">
        <v>10.30</v>
      </c>
      <c r="R16" s="180">
        <v>42</v>
      </c>
      <c r="S16" s="181">
        <v>0.80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51" customHeight="1">
      <c r="A18" s="207">
        <v>35</v>
      </c>
      <c r="B18" s="198" t="s">
        <v>216</v>
      </c>
      <c r="C18" s="198"/>
      <c r="D18" s="199">
        <v>40</v>
      </c>
      <c r="E18" s="200">
        <v>0.40</v>
      </c>
      <c r="F18" s="200">
        <v>3.30</v>
      </c>
      <c r="G18" s="200">
        <v>4.30</v>
      </c>
      <c r="H18" s="200">
        <v>41</v>
      </c>
      <c r="I18" s="202">
        <v>2.2999999999999998</v>
      </c>
      <c r="K18" s="207">
        <v>35</v>
      </c>
      <c r="L18" s="198" t="s">
        <v>216</v>
      </c>
      <c r="M18" s="198"/>
      <c r="N18" s="199">
        <v>60</v>
      </c>
      <c r="O18" s="200">
        <v>0.60</v>
      </c>
      <c r="P18" s="200">
        <v>4.9000000000000004</v>
      </c>
      <c r="Q18" s="200">
        <v>5.20</v>
      </c>
      <c r="R18" s="200">
        <v>61.50</v>
      </c>
      <c r="S18" s="202">
        <v>2.80</v>
      </c>
    </row>
    <row r="19" spans="1:19" ht="42.75" customHeight="1">
      <c r="A19" s="206" t="s">
        <v>144</v>
      </c>
      <c r="B19" s="204" t="s">
        <v>145</v>
      </c>
      <c r="C19" s="228"/>
      <c r="D19" s="178">
        <v>165</v>
      </c>
      <c r="E19" s="179">
        <v>5.40</v>
      </c>
      <c r="F19" s="179">
        <v>7.20</v>
      </c>
      <c r="G19" s="179">
        <v>13.90</v>
      </c>
      <c r="H19" s="179">
        <v>106.60</v>
      </c>
      <c r="I19" s="182">
        <v>5.20</v>
      </c>
      <c r="K19" s="206" t="s">
        <v>144</v>
      </c>
      <c r="L19" s="177" t="s">
        <v>299</v>
      </c>
      <c r="M19" s="177"/>
      <c r="N19" s="178">
        <v>200</v>
      </c>
      <c r="O19" s="179">
        <v>6.50</v>
      </c>
      <c r="P19" s="179">
        <v>8.6999999999999993</v>
      </c>
      <c r="Q19" s="179">
        <v>16.80</v>
      </c>
      <c r="R19" s="180">
        <v>129.21</v>
      </c>
      <c r="S19" s="182">
        <v>6.30</v>
      </c>
    </row>
    <row r="20" spans="1:19" ht="41.25" customHeight="1">
      <c r="A20" s="176">
        <v>276</v>
      </c>
      <c r="B20" s="185" t="s">
        <v>100</v>
      </c>
      <c r="C20" s="185"/>
      <c r="D20" s="186">
        <v>160</v>
      </c>
      <c r="E20" s="189">
        <v>10.45</v>
      </c>
      <c r="F20" s="189">
        <v>8.32</v>
      </c>
      <c r="G20" s="189">
        <v>13.23</v>
      </c>
      <c r="H20" s="189">
        <v>267.20</v>
      </c>
      <c r="I20" s="227">
        <v>3.73</v>
      </c>
      <c r="K20" s="176">
        <v>276</v>
      </c>
      <c r="L20" s="185" t="s">
        <v>100</v>
      </c>
      <c r="M20" s="185"/>
      <c r="N20" s="186">
        <v>200</v>
      </c>
      <c r="O20" s="189">
        <v>13.78</v>
      </c>
      <c r="P20" s="189">
        <v>11.04</v>
      </c>
      <c r="Q20" s="189">
        <v>18</v>
      </c>
      <c r="R20" s="189">
        <v>355.78</v>
      </c>
      <c r="S20" s="227">
        <v>4.5599999999999996</v>
      </c>
    </row>
    <row r="21" spans="1:19" ht="27" customHeight="1">
      <c r="A21" s="207">
        <v>372</v>
      </c>
      <c r="B21" s="198" t="s">
        <v>475</v>
      </c>
      <c r="C21" s="198"/>
      <c r="D21" s="199">
        <v>150</v>
      </c>
      <c r="E21" s="200">
        <v>0.10</v>
      </c>
      <c r="F21" s="200">
        <v>0.10</v>
      </c>
      <c r="G21" s="200">
        <v>12.10</v>
      </c>
      <c r="H21" s="200">
        <v>50</v>
      </c>
      <c r="I21" s="202">
        <v>1.20</v>
      </c>
      <c r="K21" s="207">
        <v>372</v>
      </c>
      <c r="L21" s="198" t="s">
        <v>78</v>
      </c>
      <c r="M21" s="198"/>
      <c r="N21" s="199">
        <v>180</v>
      </c>
      <c r="O21" s="201">
        <v>0.13</v>
      </c>
      <c r="P21" s="201">
        <v>0.13245000000000001</v>
      </c>
      <c r="Q21" s="200">
        <v>14.5198</v>
      </c>
      <c r="R21" s="200">
        <v>62.24</v>
      </c>
      <c r="S21" s="203">
        <v>1.40</v>
      </c>
    </row>
    <row r="22" spans="1:19" ht="27.75" customHeight="1">
      <c r="A22" s="176"/>
      <c r="B22" s="204" t="s">
        <v>53</v>
      </c>
      <c r="C22" s="228"/>
      <c r="D22" s="178">
        <v>20</v>
      </c>
      <c r="E22" s="179">
        <v>1.51</v>
      </c>
      <c r="F22" s="180">
        <v>0.54220000000000002</v>
      </c>
      <c r="G22" s="179">
        <v>9.7200000000000006</v>
      </c>
      <c r="H22" s="180">
        <v>48.64</v>
      </c>
      <c r="I22" s="191"/>
      <c r="K22" s="176"/>
      <c r="L22" s="177" t="s">
        <v>22</v>
      </c>
      <c r="M22" s="177"/>
      <c r="N22" s="178">
        <v>30</v>
      </c>
      <c r="O22" s="179">
        <v>2.90</v>
      </c>
      <c r="P22" s="180">
        <v>1.01</v>
      </c>
      <c r="Q22" s="180">
        <v>15.60</v>
      </c>
      <c r="R22" s="180">
        <v>79.099999999999994</v>
      </c>
      <c r="S22" s="182"/>
    </row>
    <row r="23" spans="1:19" ht="29.25" customHeight="1">
      <c r="A23" s="176"/>
      <c r="B23" s="177" t="s">
        <v>379</v>
      </c>
      <c r="C23" s="177"/>
      <c r="D23" s="178">
        <v>20</v>
      </c>
      <c r="E23" s="179">
        <v>1</v>
      </c>
      <c r="F23" s="180">
        <v>0.36</v>
      </c>
      <c r="G23" s="179">
        <v>9.90</v>
      </c>
      <c r="H23" s="180">
        <v>45.60</v>
      </c>
      <c r="I23" s="191"/>
      <c r="K23" s="176"/>
      <c r="L23" s="177" t="s">
        <v>379</v>
      </c>
      <c r="M23" s="177"/>
      <c r="N23" s="178">
        <v>25</v>
      </c>
      <c r="O23" s="180">
        <v>1.47</v>
      </c>
      <c r="P23" s="180">
        <v>0.45</v>
      </c>
      <c r="Q23" s="180">
        <v>13.11</v>
      </c>
      <c r="R23" s="180">
        <v>59.634889999999999</v>
      </c>
      <c r="S23" s="182"/>
    </row>
    <row r="24" spans="1:19" ht="15">
      <c r="A24" s="173" t="s">
        <v>35</v>
      </c>
      <c r="B24" s="174"/>
      <c r="C24" s="174"/>
      <c r="D24" s="174"/>
      <c r="E24" s="174"/>
      <c r="F24" s="174"/>
      <c r="G24" s="174"/>
      <c r="H24" s="174"/>
      <c r="I24" s="175"/>
      <c r="K24" s="173" t="s">
        <v>35</v>
      </c>
      <c r="L24" s="174"/>
      <c r="M24" s="174"/>
      <c r="N24" s="174"/>
      <c r="O24" s="174"/>
      <c r="P24" s="174"/>
      <c r="Q24" s="174"/>
      <c r="R24" s="174"/>
      <c r="S24" s="175"/>
    </row>
    <row r="25" spans="1:19" ht="15">
      <c r="A25" s="176"/>
      <c r="B25" s="177" t="s">
        <v>173</v>
      </c>
      <c r="C25" s="177"/>
      <c r="D25" s="178">
        <v>45</v>
      </c>
      <c r="E25" s="179">
        <v>3.10</v>
      </c>
      <c r="F25" s="179">
        <v>6.20</v>
      </c>
      <c r="G25" s="179">
        <v>35.200000000000003</v>
      </c>
      <c r="H25" s="180">
        <v>195.10</v>
      </c>
      <c r="I25" s="181">
        <v>1.30</v>
      </c>
      <c r="K25" s="176"/>
      <c r="L25" s="177" t="s">
        <v>173</v>
      </c>
      <c r="M25" s="177"/>
      <c r="N25" s="178">
        <v>45</v>
      </c>
      <c r="O25" s="179">
        <v>3.10</v>
      </c>
      <c r="P25" s="179">
        <v>6.20</v>
      </c>
      <c r="Q25" s="179">
        <v>35.200000000000003</v>
      </c>
      <c r="R25" s="180">
        <v>195.10</v>
      </c>
      <c r="S25" s="181">
        <v>1.30</v>
      </c>
    </row>
    <row r="26" spans="1:19" ht="15">
      <c r="A26" s="184">
        <v>401</v>
      </c>
      <c r="B26" s="185" t="s">
        <v>99</v>
      </c>
      <c r="C26" s="185"/>
      <c r="D26" s="186">
        <v>180</v>
      </c>
      <c r="E26" s="189">
        <v>5.60</v>
      </c>
      <c r="F26" s="189">
        <v>6.40</v>
      </c>
      <c r="G26" s="189">
        <v>8.1999999999999993</v>
      </c>
      <c r="H26" s="187">
        <v>119.20</v>
      </c>
      <c r="I26" s="227">
        <v>1.56</v>
      </c>
      <c r="K26" s="184">
        <v>401</v>
      </c>
      <c r="L26" s="185" t="s">
        <v>99</v>
      </c>
      <c r="M26" s="185"/>
      <c r="N26" s="186">
        <v>200</v>
      </c>
      <c r="O26" s="189">
        <v>6</v>
      </c>
      <c r="P26" s="189">
        <v>6.20</v>
      </c>
      <c r="Q26" s="189">
        <v>8.40</v>
      </c>
      <c r="R26" s="187">
        <v>116</v>
      </c>
      <c r="S26" s="188">
        <v>1.77</v>
      </c>
    </row>
    <row r="27" spans="1:19" ht="15">
      <c r="A27" s="173" t="s">
        <v>39</v>
      </c>
      <c r="B27" s="174"/>
      <c r="C27" s="174"/>
      <c r="D27" s="174"/>
      <c r="E27" s="174"/>
      <c r="F27" s="174"/>
      <c r="G27" s="174"/>
      <c r="H27" s="174"/>
      <c r="I27" s="175"/>
      <c r="K27" s="173" t="s">
        <v>39</v>
      </c>
      <c r="L27" s="174"/>
      <c r="M27" s="174"/>
      <c r="N27" s="174"/>
      <c r="O27" s="174"/>
      <c r="P27" s="174"/>
      <c r="Q27" s="174"/>
      <c r="R27" s="174"/>
      <c r="S27" s="175"/>
    </row>
    <row r="28" spans="1:19" ht="39.75" customHeight="1">
      <c r="A28" s="280" t="s">
        <v>184</v>
      </c>
      <c r="B28" s="177" t="s">
        <v>185</v>
      </c>
      <c r="C28" s="177"/>
      <c r="D28" s="178">
        <v>160</v>
      </c>
      <c r="E28" s="179">
        <v>8.10</v>
      </c>
      <c r="F28" s="179">
        <v>17.80</v>
      </c>
      <c r="G28" s="179">
        <v>9.10</v>
      </c>
      <c r="H28" s="180">
        <v>228</v>
      </c>
      <c r="I28" s="182">
        <v>4</v>
      </c>
      <c r="K28" s="208" t="s">
        <v>184</v>
      </c>
      <c r="L28" s="177" t="s">
        <v>316</v>
      </c>
      <c r="M28" s="177"/>
      <c r="N28" s="178">
        <v>200</v>
      </c>
      <c r="O28" s="180">
        <v>9.8000000000000007</v>
      </c>
      <c r="P28" s="180">
        <v>20.81</v>
      </c>
      <c r="Q28" s="180">
        <v>11.40</v>
      </c>
      <c r="R28" s="180">
        <v>299.45</v>
      </c>
      <c r="S28" s="182">
        <v>5</v>
      </c>
    </row>
    <row r="29" spans="1:19" ht="42.75" customHeight="1">
      <c r="A29" s="176"/>
      <c r="B29" s="204" t="s">
        <v>237</v>
      </c>
      <c r="C29" s="228"/>
      <c r="D29" s="178">
        <v>20</v>
      </c>
      <c r="E29" s="179">
        <v>0.16</v>
      </c>
      <c r="F29" s="180">
        <v>0.02</v>
      </c>
      <c r="G29" s="179">
        <v>0.80</v>
      </c>
      <c r="H29" s="180">
        <v>3.50</v>
      </c>
      <c r="I29" s="181">
        <v>2</v>
      </c>
      <c r="K29" s="176"/>
      <c r="L29" s="204" t="s">
        <v>237</v>
      </c>
      <c r="M29" s="228"/>
      <c r="N29" s="178">
        <v>25</v>
      </c>
      <c r="O29" s="180">
        <v>0.25</v>
      </c>
      <c r="P29" s="180">
        <v>0.025000000000000001</v>
      </c>
      <c r="Q29" s="180">
        <v>1</v>
      </c>
      <c r="R29" s="180">
        <v>4.38</v>
      </c>
      <c r="S29" s="182">
        <v>2.50</v>
      </c>
    </row>
    <row r="30" spans="1:19" ht="27.75" customHeight="1">
      <c r="A30" s="176">
        <v>394</v>
      </c>
      <c r="B30" s="177" t="s">
        <v>69</v>
      </c>
      <c r="C30" s="177"/>
      <c r="D30" s="178">
        <v>150</v>
      </c>
      <c r="E30" s="179">
        <v>1.1000000000000001</v>
      </c>
      <c r="F30" s="179">
        <v>1.20</v>
      </c>
      <c r="G30" s="179">
        <v>9.3000000000000007</v>
      </c>
      <c r="H30" s="180">
        <v>53.20</v>
      </c>
      <c r="I30" s="181">
        <v>0.50</v>
      </c>
      <c r="K30" s="176">
        <v>394</v>
      </c>
      <c r="L30" s="177" t="s">
        <v>69</v>
      </c>
      <c r="M30" s="177"/>
      <c r="N30" s="178">
        <v>180</v>
      </c>
      <c r="O30" s="179">
        <v>1.50</v>
      </c>
      <c r="P30" s="179">
        <v>1.70</v>
      </c>
      <c r="Q30" s="179">
        <v>12.10</v>
      </c>
      <c r="R30" s="179">
        <v>65.50</v>
      </c>
      <c r="S30" s="182">
        <v>0.56000000000000005</v>
      </c>
    </row>
    <row r="31" spans="1:19" ht="36.75" customHeight="1">
      <c r="A31" s="176"/>
      <c r="B31" s="177" t="s">
        <v>22</v>
      </c>
      <c r="C31" s="177"/>
      <c r="D31" s="178">
        <v>20</v>
      </c>
      <c r="E31" s="179">
        <v>1.51</v>
      </c>
      <c r="F31" s="180">
        <v>0.54220000000000002</v>
      </c>
      <c r="G31" s="179">
        <v>9.7200000000000006</v>
      </c>
      <c r="H31" s="180">
        <v>48.64</v>
      </c>
      <c r="I31" s="191"/>
      <c r="K31" s="176"/>
      <c r="L31" s="177" t="s">
        <v>379</v>
      </c>
      <c r="M31" s="177"/>
      <c r="N31" s="178">
        <v>25</v>
      </c>
      <c r="O31" s="180">
        <v>1.47</v>
      </c>
      <c r="P31" s="180">
        <v>0.45</v>
      </c>
      <c r="Q31" s="180">
        <v>13.11</v>
      </c>
      <c r="R31" s="180">
        <v>59.634889999999999</v>
      </c>
      <c r="S31" s="182"/>
    </row>
    <row r="32" spans="1:19" ht="36" customHeight="1" thickBot="1">
      <c r="A32" s="176"/>
      <c r="B32" s="177" t="s">
        <v>379</v>
      </c>
      <c r="C32" s="177"/>
      <c r="D32" s="178">
        <v>20</v>
      </c>
      <c r="E32" s="179">
        <v>1</v>
      </c>
      <c r="F32" s="180">
        <v>0.36</v>
      </c>
      <c r="G32" s="179">
        <v>9.90</v>
      </c>
      <c r="H32" s="180">
        <v>45.60</v>
      </c>
      <c r="I32" s="191"/>
      <c r="K32" s="176"/>
      <c r="L32" s="177" t="s">
        <v>22</v>
      </c>
      <c r="M32" s="177"/>
      <c r="N32" s="178">
        <v>20</v>
      </c>
      <c r="O32" s="179">
        <v>1.50</v>
      </c>
      <c r="P32" s="180">
        <v>0.54220000000000002</v>
      </c>
      <c r="Q32" s="179">
        <v>9.7200000000000006</v>
      </c>
      <c r="R32" s="180">
        <v>48.64</v>
      </c>
      <c r="S32" s="191"/>
    </row>
    <row r="33" spans="1:19" ht="24">
      <c r="A33" s="211" t="s">
        <v>476</v>
      </c>
      <c r="B33" s="212"/>
      <c r="C33" s="212"/>
      <c r="D33" s="212"/>
      <c r="E33" s="212" t="s">
        <v>11</v>
      </c>
      <c r="F33" s="212"/>
      <c r="G33" s="212"/>
      <c r="H33" s="213" t="s">
        <v>12</v>
      </c>
      <c r="I33" s="214" t="s">
        <v>13</v>
      </c>
      <c r="K33" s="211" t="s">
        <v>477</v>
      </c>
      <c r="L33" s="212"/>
      <c r="M33" s="212"/>
      <c r="N33" s="212"/>
      <c r="O33" s="212" t="s">
        <v>11</v>
      </c>
      <c r="P33" s="212"/>
      <c r="Q33" s="212"/>
      <c r="R33" s="213" t="s">
        <v>12</v>
      </c>
      <c r="S33" s="214" t="s">
        <v>13</v>
      </c>
    </row>
    <row r="34" spans="1:19" ht="15">
      <c r="A34" s="215"/>
      <c r="B34" s="216"/>
      <c r="C34" s="216"/>
      <c r="D34" s="216"/>
      <c r="E34" s="216" t="s">
        <v>14</v>
      </c>
      <c r="F34" s="216" t="s">
        <v>15</v>
      </c>
      <c r="G34" s="216" t="s">
        <v>16</v>
      </c>
      <c r="H34" s="217"/>
      <c r="I34" s="218" t="s">
        <v>17</v>
      </c>
      <c r="K34" s="215"/>
      <c r="L34" s="216"/>
      <c r="M34" s="216"/>
      <c r="N34" s="216"/>
      <c r="O34" s="216" t="s">
        <v>14</v>
      </c>
      <c r="P34" s="216" t="s">
        <v>15</v>
      </c>
      <c r="Q34" s="216" t="s">
        <v>16</v>
      </c>
      <c r="R34" s="217"/>
      <c r="S34" s="218" t="s">
        <v>17</v>
      </c>
    </row>
    <row r="35" spans="1:19" ht="15.75" thickBot="1">
      <c r="A35" s="219"/>
      <c r="B35" s="220"/>
      <c r="C35" s="220"/>
      <c r="D35" s="220"/>
      <c r="E35" s="221">
        <f>E32+E31+E30+E29+E28+E26+E25+E23+E22+E21+E20+E19+E18+E16+E14+E13+E12+E11+E10</f>
        <v>56.239999999999995</v>
      </c>
      <c r="F35" s="221">
        <f>F32+F31+F30+F29+F28+F26+F25+F23+F22+F21+F20+F19+F18+F16+F14+F13+F12+F11+F10</f>
        <v>65.786600000000007</v>
      </c>
      <c r="G35" s="221">
        <f>G32+G31+G30+G29+G28+G26+G25+G23+G22+G21+G20+G19+G18+G16+G14+G13+G12+G11+G10</f>
        <v>216.99000000000004</v>
      </c>
      <c r="H35" s="221">
        <f>H32+H31+H30+H29+H28+H26+H25+H23+H22+H21+H20+H19+H18+H16+H14+H13+H12+H11+H10</f>
        <v>1752.62</v>
      </c>
      <c r="I35" s="222">
        <f>I32+I31+I30+I29+I28+I26+I25+I23+I22+I21+I20+I19+I18+I16+I14+I13+I12+I11+I10</f>
        <v>33.190000000000005</v>
      </c>
      <c r="K35" s="219"/>
      <c r="L35" s="220"/>
      <c r="M35" s="220"/>
      <c r="N35" s="220"/>
      <c r="O35" s="221">
        <f>O32+O31+O30+O29+O28+O26+O25+O23+O22+O21+O20+O19+O18+O16+O14+O13+O12+O11+O10</f>
        <v>75.400000000000006</v>
      </c>
      <c r="P35" s="221">
        <f>P32+P31+P30+P29+P28+P26+P25+P23+P22+P21+P20+P19+P18+P16+P14+P13+P12+P11+P10</f>
        <v>77.869650000000007</v>
      </c>
      <c r="Q35" s="221">
        <f>Q32+Q31+Q30+Q29+Q28+Q26+Q25+Q23+Q22+Q21+Q20+Q19+Q18+Q16+Q14+Q13+Q12+Q11+Q10</f>
        <v>267.75979999999998</v>
      </c>
      <c r="R35" s="221">
        <f>R32+R31+R30+R29+R28+R26+R25+R23+R22+R21+R20+R19+R18+R16+R14+R13+R12+R11+R10</f>
        <v>2175.0697800000003</v>
      </c>
      <c r="S35" s="222">
        <f>S32+S31+S30+S29+S28+S26+S25+S23+S22+S21+S20+S19+S18+S16+S14+S13+S12+S11+S10</f>
        <v>38.29</v>
      </c>
    </row>
  </sheetData>
  <mergeCells count="68">
    <mergeCell ref="K33:N35"/>
    <mergeCell ref="O33:Q33"/>
    <mergeCell ref="R33:R34"/>
    <mergeCell ref="K27:S27"/>
    <mergeCell ref="L28:M28"/>
    <mergeCell ref="L29:M29"/>
    <mergeCell ref="L30:M30"/>
    <mergeCell ref="L31:M31"/>
    <mergeCell ref="L32:M32"/>
    <mergeCell ref="L26:M26"/>
    <mergeCell ref="K15:S15"/>
    <mergeCell ref="L16:M16"/>
    <mergeCell ref="K17:S17"/>
    <mergeCell ref="L18:M18"/>
    <mergeCell ref="L19:M19"/>
    <mergeCell ref="L20:M20"/>
    <mergeCell ref="L21:M21"/>
    <mergeCell ref="L22:M22"/>
    <mergeCell ref="L23:M23"/>
    <mergeCell ref="K24:S24"/>
    <mergeCell ref="L25:M25"/>
    <mergeCell ref="K9:S9"/>
    <mergeCell ref="L10:M10"/>
    <mergeCell ref="L11:M11"/>
    <mergeCell ref="L12:M12"/>
    <mergeCell ref="L13:M13"/>
    <mergeCell ref="L14:M14"/>
    <mergeCell ref="A33:D35"/>
    <mergeCell ref="E33:G33"/>
    <mergeCell ref="H33:H34"/>
    <mergeCell ref="K1:S1"/>
    <mergeCell ref="N4:R4"/>
    <mergeCell ref="K7:K8"/>
    <mergeCell ref="L7:M8"/>
    <mergeCell ref="N7:N8"/>
    <mergeCell ref="O7:Q7"/>
    <mergeCell ref="R7:R8"/>
    <mergeCell ref="A27:I27"/>
    <mergeCell ref="B28:C28"/>
    <mergeCell ref="B29:C29"/>
    <mergeCell ref="B30:C30"/>
    <mergeCell ref="B31:C31"/>
    <mergeCell ref="B32:C32"/>
    <mergeCell ref="B21:C21"/>
    <mergeCell ref="B22:C22"/>
    <mergeCell ref="B23:C23"/>
    <mergeCell ref="A24:I24"/>
    <mergeCell ref="B25:C25"/>
    <mergeCell ref="B26:C26"/>
    <mergeCell ref="B20:C20"/>
    <mergeCell ref="A9:I9"/>
    <mergeCell ref="B10:C10"/>
    <mergeCell ref="B11:C11"/>
    <mergeCell ref="B12:C12"/>
    <mergeCell ref="B13:C13"/>
    <mergeCell ref="B14:C14"/>
    <mergeCell ref="A15:I15"/>
    <mergeCell ref="B16:C16"/>
    <mergeCell ref="A17:I17"/>
    <mergeCell ref="B18:C18"/>
    <mergeCell ref="B19:C19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f85309b-e49b-4c0a-b191-f61917257cc0}">
  <dimension ref="A1:S39"/>
  <sheetViews>
    <sheetView workbookViewId="0" topLeftCell="A4">
      <selection pane="topLeft" activeCell="H10" sqref="H10"/>
    </sheetView>
  </sheetViews>
  <sheetFormatPr defaultRowHeight="15"/>
  <cols>
    <col min="3" max="3" width="12.8571428571429" customWidth="1"/>
    <col min="13" max="13" width="12.2857142857143" customWidth="1"/>
    <col min="15" max="15" width="7.42857142857143" customWidth="1"/>
    <col min="17" max="17" width="7.57142857142857" customWidth="1"/>
    <col min="18" max="18" width="8" customWidth="1"/>
    <col min="19" max="19" width="7.14285714285714" customWidth="1"/>
  </cols>
  <sheetData>
    <row r="1" spans="1:19" ht="15">
      <c r="A1" s="223" t="s">
        <v>478</v>
      </c>
      <c r="B1" s="224"/>
      <c r="C1" s="224"/>
      <c r="D1" s="224"/>
      <c r="E1" s="224"/>
      <c r="F1" s="224"/>
      <c r="G1" s="224"/>
      <c r="H1" s="224"/>
      <c r="I1" s="225"/>
      <c r="K1" s="155" t="s">
        <v>479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13</v>
      </c>
      <c r="B2" s="162" t="s">
        <v>1</v>
      </c>
      <c r="C2" s="163">
        <v>3</v>
      </c>
      <c r="D2" s="159"/>
      <c r="E2" s="159"/>
      <c r="F2" s="159"/>
      <c r="G2" s="159"/>
      <c r="H2" s="160"/>
      <c r="I2" s="161"/>
      <c r="K2" s="158">
        <v>13</v>
      </c>
      <c r="L2" s="162" t="s">
        <v>1</v>
      </c>
      <c r="M2" s="163">
        <v>3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3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3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30" customHeight="1">
      <c r="A10" s="176" t="s">
        <v>48</v>
      </c>
      <c r="B10" s="177" t="s">
        <v>89</v>
      </c>
      <c r="C10" s="177"/>
      <c r="D10" s="178">
        <v>150</v>
      </c>
      <c r="E10" s="179">
        <v>4.0999999999999996</v>
      </c>
      <c r="F10" s="179">
        <v>4.70</v>
      </c>
      <c r="G10" s="179">
        <v>24.20</v>
      </c>
      <c r="H10" s="180">
        <v>156</v>
      </c>
      <c r="I10" s="181">
        <v>1.70</v>
      </c>
      <c r="K10" s="176" t="s">
        <v>48</v>
      </c>
      <c r="L10" s="177" t="s">
        <v>89</v>
      </c>
      <c r="M10" s="177"/>
      <c r="N10" s="178">
        <v>200</v>
      </c>
      <c r="O10" s="179">
        <v>5.50</v>
      </c>
      <c r="P10" s="179">
        <v>6.30</v>
      </c>
      <c r="Q10" s="179">
        <v>32.299999999999997</v>
      </c>
      <c r="R10" s="180">
        <v>208.80</v>
      </c>
      <c r="S10" s="181">
        <v>2.10</v>
      </c>
    </row>
    <row r="11" spans="1:19" ht="15">
      <c r="A11" s="208"/>
      <c r="B11" s="177" t="s">
        <v>50</v>
      </c>
      <c r="C11" s="177"/>
      <c r="D11" s="178">
        <v>10</v>
      </c>
      <c r="E11" s="179">
        <v>2.60</v>
      </c>
      <c r="F11" s="179">
        <v>2.10</v>
      </c>
      <c r="G11" s="183">
        <v>3.20</v>
      </c>
      <c r="H11" s="180">
        <v>40</v>
      </c>
      <c r="I11" s="182">
        <v>0.06</v>
      </c>
      <c r="K11" s="208"/>
      <c r="L11" s="177" t="s">
        <v>50</v>
      </c>
      <c r="M11" s="177"/>
      <c r="N11" s="178">
        <v>15</v>
      </c>
      <c r="O11" s="179">
        <v>3.80</v>
      </c>
      <c r="P11" s="179">
        <v>3.90</v>
      </c>
      <c r="Q11" s="183">
        <v>4.80</v>
      </c>
      <c r="R11" s="180">
        <v>60</v>
      </c>
      <c r="S11" s="181">
        <v>0.10</v>
      </c>
    </row>
    <row r="12" spans="1:19" ht="15">
      <c r="A12" s="184"/>
      <c r="B12" s="185" t="s">
        <v>107</v>
      </c>
      <c r="C12" s="185"/>
      <c r="D12" s="186">
        <v>5</v>
      </c>
      <c r="E12" s="187">
        <v>0.05</v>
      </c>
      <c r="F12" s="187">
        <v>3.93</v>
      </c>
      <c r="G12" s="187">
        <v>0.05</v>
      </c>
      <c r="H12" s="187">
        <v>35.43</v>
      </c>
      <c r="I12" s="182"/>
      <c r="K12" s="184"/>
      <c r="L12" s="185" t="s">
        <v>107</v>
      </c>
      <c r="M12" s="185"/>
      <c r="N12" s="186">
        <v>7</v>
      </c>
      <c r="O12" s="189">
        <v>0.070000000000000007</v>
      </c>
      <c r="P12" s="189">
        <v>5.50</v>
      </c>
      <c r="Q12" s="189">
        <v>0.070000000000000007</v>
      </c>
      <c r="R12" s="187">
        <v>49.63</v>
      </c>
      <c r="S12" s="191"/>
    </row>
    <row r="13" spans="1:19" ht="30.75" customHeight="1">
      <c r="A13" s="176"/>
      <c r="B13" s="177" t="s">
        <v>53</v>
      </c>
      <c r="C13" s="177"/>
      <c r="D13" s="178">
        <v>20</v>
      </c>
      <c r="E13" s="179">
        <v>1.51</v>
      </c>
      <c r="F13" s="180">
        <v>0.54220000000000002</v>
      </c>
      <c r="G13" s="179">
        <v>9.7200000000000006</v>
      </c>
      <c r="H13" s="180">
        <v>48.64</v>
      </c>
      <c r="I13" s="191"/>
      <c r="K13" s="176"/>
      <c r="L13" s="177" t="s">
        <v>22</v>
      </c>
      <c r="M13" s="177"/>
      <c r="N13" s="178">
        <v>30</v>
      </c>
      <c r="O13" s="179">
        <v>2.90</v>
      </c>
      <c r="P13" s="180">
        <v>1.01</v>
      </c>
      <c r="Q13" s="180">
        <v>15.60</v>
      </c>
      <c r="R13" s="180">
        <v>79.099999999999994</v>
      </c>
      <c r="S13" s="182"/>
    </row>
    <row r="14" spans="1:19" ht="18" customHeight="1">
      <c r="A14" s="184">
        <v>397</v>
      </c>
      <c r="B14" s="177" t="s">
        <v>52</v>
      </c>
      <c r="C14" s="177"/>
      <c r="D14" s="178">
        <v>150</v>
      </c>
      <c r="E14" s="179">
        <v>2.80</v>
      </c>
      <c r="F14" s="179">
        <v>2.90</v>
      </c>
      <c r="G14" s="179">
        <v>18.80</v>
      </c>
      <c r="H14" s="180">
        <v>91</v>
      </c>
      <c r="I14" s="193">
        <v>1</v>
      </c>
      <c r="K14" s="184">
        <v>397</v>
      </c>
      <c r="L14" s="177" t="s">
        <v>52</v>
      </c>
      <c r="M14" s="177"/>
      <c r="N14" s="178">
        <v>180</v>
      </c>
      <c r="O14" s="179">
        <v>3.30</v>
      </c>
      <c r="P14" s="179">
        <v>3.43336</v>
      </c>
      <c r="Q14" s="179">
        <v>23</v>
      </c>
      <c r="R14" s="180">
        <v>109.60</v>
      </c>
      <c r="S14" s="182">
        <v>1.20</v>
      </c>
    </row>
    <row r="15" spans="1:19" ht="15">
      <c r="A15" s="176"/>
      <c r="B15" s="177" t="s">
        <v>108</v>
      </c>
      <c r="C15" s="177"/>
      <c r="D15" s="178">
        <v>50</v>
      </c>
      <c r="E15" s="180">
        <v>0.33</v>
      </c>
      <c r="F15" s="251">
        <v>0.0050000000000000001</v>
      </c>
      <c r="G15" s="180">
        <v>4.0999999999999996</v>
      </c>
      <c r="H15" s="180">
        <v>23.60</v>
      </c>
      <c r="I15" s="182">
        <v>30</v>
      </c>
      <c r="K15" s="207"/>
      <c r="L15" s="198" t="s">
        <v>108</v>
      </c>
      <c r="M15" s="198"/>
      <c r="N15" s="199">
        <v>50</v>
      </c>
      <c r="O15" s="201">
        <v>0.33</v>
      </c>
      <c r="P15" s="281">
        <v>0.0050000000000000001</v>
      </c>
      <c r="Q15" s="201">
        <v>4.0999999999999996</v>
      </c>
      <c r="R15" s="201">
        <v>23.60</v>
      </c>
      <c r="S15" s="203">
        <v>30</v>
      </c>
    </row>
    <row r="16" spans="1:19" ht="15">
      <c r="A16" s="173" t="s">
        <v>24</v>
      </c>
      <c r="B16" s="174"/>
      <c r="C16" s="174"/>
      <c r="D16" s="174"/>
      <c r="E16" s="174"/>
      <c r="F16" s="174"/>
      <c r="G16" s="174"/>
      <c r="H16" s="174"/>
      <c r="I16" s="175"/>
      <c r="K16" s="173" t="s">
        <v>24</v>
      </c>
      <c r="L16" s="174"/>
      <c r="M16" s="174"/>
      <c r="N16" s="174"/>
      <c r="O16" s="174"/>
      <c r="P16" s="174"/>
      <c r="Q16" s="174"/>
      <c r="R16" s="174"/>
      <c r="S16" s="175"/>
    </row>
    <row r="17" spans="1:19" ht="15">
      <c r="A17" s="192" t="s">
        <v>25</v>
      </c>
      <c r="B17" s="177" t="s">
        <v>403</v>
      </c>
      <c r="C17" s="177"/>
      <c r="D17" s="178">
        <v>100</v>
      </c>
      <c r="E17" s="179">
        <v>0.50</v>
      </c>
      <c r="F17" s="179">
        <v>0.10</v>
      </c>
      <c r="G17" s="179">
        <v>10.10</v>
      </c>
      <c r="H17" s="180">
        <v>43</v>
      </c>
      <c r="I17" s="193">
        <v>2</v>
      </c>
      <c r="K17" s="192" t="s">
        <v>25</v>
      </c>
      <c r="L17" s="177" t="s">
        <v>403</v>
      </c>
      <c r="M17" s="177"/>
      <c r="N17" s="178">
        <v>100</v>
      </c>
      <c r="O17" s="179">
        <v>0.50</v>
      </c>
      <c r="P17" s="179">
        <v>0.10</v>
      </c>
      <c r="Q17" s="179">
        <v>10.10</v>
      </c>
      <c r="R17" s="180">
        <v>43</v>
      </c>
      <c r="S17" s="193">
        <v>2</v>
      </c>
    </row>
    <row r="18" spans="1:19" ht="15">
      <c r="A18" s="194" t="s">
        <v>27</v>
      </c>
      <c r="B18" s="195"/>
      <c r="C18" s="195"/>
      <c r="D18" s="195"/>
      <c r="E18" s="195"/>
      <c r="F18" s="195"/>
      <c r="G18" s="195"/>
      <c r="H18" s="195"/>
      <c r="I18" s="196"/>
      <c r="K18" s="194" t="s">
        <v>27</v>
      </c>
      <c r="L18" s="195"/>
      <c r="M18" s="195"/>
      <c r="N18" s="195"/>
      <c r="O18" s="195"/>
      <c r="P18" s="195"/>
      <c r="Q18" s="195"/>
      <c r="R18" s="195"/>
      <c r="S18" s="196"/>
    </row>
    <row r="19" spans="1:19" ht="51" customHeight="1">
      <c r="A19" s="206" t="s">
        <v>480</v>
      </c>
      <c r="B19" s="198" t="s">
        <v>481</v>
      </c>
      <c r="C19" s="198"/>
      <c r="D19" s="199">
        <v>40</v>
      </c>
      <c r="E19" s="200">
        <v>0.40</v>
      </c>
      <c r="F19" s="200">
        <v>3.70</v>
      </c>
      <c r="G19" s="200">
        <v>1.1000000000000001</v>
      </c>
      <c r="H19" s="201">
        <v>32.40</v>
      </c>
      <c r="I19" s="202">
        <v>4.50</v>
      </c>
      <c r="K19" s="206" t="s">
        <v>480</v>
      </c>
      <c r="L19" s="198" t="s">
        <v>481</v>
      </c>
      <c r="M19" s="198"/>
      <c r="N19" s="199">
        <v>60</v>
      </c>
      <c r="O19" s="200">
        <v>0.60</v>
      </c>
      <c r="P19" s="200">
        <v>5.50</v>
      </c>
      <c r="Q19" s="200">
        <v>1.70</v>
      </c>
      <c r="R19" s="201">
        <v>48.60</v>
      </c>
      <c r="S19" s="203">
        <v>6.80</v>
      </c>
    </row>
    <row r="20" spans="1:19" ht="28.5" customHeight="1">
      <c r="A20" s="176">
        <v>72</v>
      </c>
      <c r="B20" s="177" t="s">
        <v>272</v>
      </c>
      <c r="C20" s="177"/>
      <c r="D20" s="178">
        <v>165</v>
      </c>
      <c r="E20" s="179">
        <v>4.70</v>
      </c>
      <c r="F20" s="179">
        <v>6.60</v>
      </c>
      <c r="G20" s="179">
        <v>14.90</v>
      </c>
      <c r="H20" s="180">
        <v>117.40</v>
      </c>
      <c r="I20" s="182">
        <v>5.50</v>
      </c>
      <c r="K20" s="176">
        <v>72</v>
      </c>
      <c r="L20" s="177" t="s">
        <v>342</v>
      </c>
      <c r="M20" s="177"/>
      <c r="N20" s="178">
        <v>200</v>
      </c>
      <c r="O20" s="179">
        <v>5.60</v>
      </c>
      <c r="P20" s="179">
        <v>8.14</v>
      </c>
      <c r="Q20" s="179">
        <v>17</v>
      </c>
      <c r="R20" s="180">
        <v>143</v>
      </c>
      <c r="S20" s="182">
        <v>6.67</v>
      </c>
    </row>
    <row r="21" spans="1:19" ht="29.25" customHeight="1">
      <c r="A21" s="176">
        <v>282</v>
      </c>
      <c r="B21" s="177" t="s">
        <v>482</v>
      </c>
      <c r="C21" s="177"/>
      <c r="D21" s="178">
        <v>50</v>
      </c>
      <c r="E21" s="179">
        <v>6.20</v>
      </c>
      <c r="F21" s="179">
        <v>5.80</v>
      </c>
      <c r="G21" s="179">
        <v>4</v>
      </c>
      <c r="H21" s="180">
        <v>115.90</v>
      </c>
      <c r="I21" s="191"/>
      <c r="K21" s="207">
        <v>282</v>
      </c>
      <c r="L21" s="198" t="s">
        <v>483</v>
      </c>
      <c r="M21" s="198"/>
      <c r="N21" s="199">
        <v>70</v>
      </c>
      <c r="O21" s="200">
        <v>8.60</v>
      </c>
      <c r="P21" s="200">
        <v>8.10</v>
      </c>
      <c r="Q21" s="200">
        <v>5.60</v>
      </c>
      <c r="R21" s="201">
        <v>162.26</v>
      </c>
      <c r="S21" s="203"/>
    </row>
    <row r="22" spans="1:19" ht="15">
      <c r="A22" s="176">
        <v>354</v>
      </c>
      <c r="B22" s="177" t="s">
        <v>484</v>
      </c>
      <c r="C22" s="177"/>
      <c r="D22" s="178">
        <v>15</v>
      </c>
      <c r="E22" s="179">
        <v>0.20</v>
      </c>
      <c r="F22" s="179">
        <v>0.90</v>
      </c>
      <c r="G22" s="179">
        <v>1.20</v>
      </c>
      <c r="H22" s="179">
        <v>16.10</v>
      </c>
      <c r="I22" s="181">
        <v>0.24</v>
      </c>
      <c r="K22" s="176">
        <v>355</v>
      </c>
      <c r="L22" s="177" t="s">
        <v>469</v>
      </c>
      <c r="M22" s="177"/>
      <c r="N22" s="178">
        <v>30</v>
      </c>
      <c r="O22" s="179">
        <v>0.40</v>
      </c>
      <c r="P22" s="179">
        <v>1.80</v>
      </c>
      <c r="Q22" s="179">
        <v>3.20</v>
      </c>
      <c r="R22" s="179">
        <v>32.799999999999997</v>
      </c>
      <c r="S22" s="181">
        <v>0.40</v>
      </c>
    </row>
    <row r="23" spans="1:19" ht="28.5" customHeight="1">
      <c r="A23" s="176">
        <v>165</v>
      </c>
      <c r="B23" s="177" t="s">
        <v>77</v>
      </c>
      <c r="C23" s="177"/>
      <c r="D23" s="178">
        <v>105</v>
      </c>
      <c r="E23" s="179">
        <v>4.0999999999999996</v>
      </c>
      <c r="F23" s="179">
        <v>5.20</v>
      </c>
      <c r="G23" s="179">
        <v>21.50</v>
      </c>
      <c r="H23" s="180">
        <v>193.83</v>
      </c>
      <c r="I23" s="182"/>
      <c r="K23" s="176">
        <v>165</v>
      </c>
      <c r="L23" s="177" t="s">
        <v>77</v>
      </c>
      <c r="M23" s="177"/>
      <c r="N23" s="178">
        <v>115</v>
      </c>
      <c r="O23" s="179">
        <v>4.80</v>
      </c>
      <c r="P23" s="179">
        <v>6.10</v>
      </c>
      <c r="Q23" s="179">
        <v>23.30</v>
      </c>
      <c r="R23" s="180">
        <v>231.98</v>
      </c>
      <c r="S23" s="191"/>
    </row>
    <row r="24" spans="1:19" ht="24.75" customHeight="1">
      <c r="A24" s="176">
        <v>378</v>
      </c>
      <c r="B24" s="177" t="s">
        <v>208</v>
      </c>
      <c r="C24" s="177"/>
      <c r="D24" s="178">
        <v>150</v>
      </c>
      <c r="E24" s="179">
        <v>0.30</v>
      </c>
      <c r="F24" s="179">
        <v>0</v>
      </c>
      <c r="G24" s="179">
        <v>23.80</v>
      </c>
      <c r="H24" s="180">
        <v>103.50</v>
      </c>
      <c r="I24" s="193">
        <v>9</v>
      </c>
      <c r="K24" s="207">
        <v>378</v>
      </c>
      <c r="L24" s="198" t="s">
        <v>324</v>
      </c>
      <c r="M24" s="198"/>
      <c r="N24" s="199">
        <v>170</v>
      </c>
      <c r="O24" s="201">
        <v>0.34</v>
      </c>
      <c r="P24" s="201">
        <v>0</v>
      </c>
      <c r="Q24" s="201">
        <v>24.80</v>
      </c>
      <c r="R24" s="201">
        <v>117.30</v>
      </c>
      <c r="S24" s="202">
        <v>10.199999999999999</v>
      </c>
    </row>
    <row r="25" spans="1:19" ht="15">
      <c r="A25" s="176"/>
      <c r="B25" s="204" t="s">
        <v>22</v>
      </c>
      <c r="C25" s="228"/>
      <c r="D25" s="178">
        <v>20</v>
      </c>
      <c r="E25" s="179">
        <v>1.51</v>
      </c>
      <c r="F25" s="180">
        <v>0.54220000000000002</v>
      </c>
      <c r="G25" s="179">
        <v>9.7200000000000006</v>
      </c>
      <c r="H25" s="180">
        <v>48.64</v>
      </c>
      <c r="I25" s="191"/>
      <c r="K25" s="176"/>
      <c r="L25" s="177" t="s">
        <v>22</v>
      </c>
      <c r="M25" s="177"/>
      <c r="N25" s="178">
        <v>30</v>
      </c>
      <c r="O25" s="179">
        <v>2.90</v>
      </c>
      <c r="P25" s="180">
        <v>1.01</v>
      </c>
      <c r="Q25" s="180">
        <v>15.60</v>
      </c>
      <c r="R25" s="180">
        <v>79.099999999999994</v>
      </c>
      <c r="S25" s="182"/>
    </row>
    <row r="26" spans="1:19" ht="15">
      <c r="A26" s="176"/>
      <c r="B26" s="177" t="s">
        <v>379</v>
      </c>
      <c r="C26" s="177"/>
      <c r="D26" s="178">
        <v>20</v>
      </c>
      <c r="E26" s="179">
        <v>1</v>
      </c>
      <c r="F26" s="180">
        <v>0.36</v>
      </c>
      <c r="G26" s="179">
        <v>9.90</v>
      </c>
      <c r="H26" s="180">
        <v>45.60</v>
      </c>
      <c r="I26" s="191"/>
      <c r="K26" s="176"/>
      <c r="L26" s="177" t="s">
        <v>379</v>
      </c>
      <c r="M26" s="177"/>
      <c r="N26" s="178">
        <v>25</v>
      </c>
      <c r="O26" s="180">
        <v>1.47</v>
      </c>
      <c r="P26" s="180">
        <v>0.45</v>
      </c>
      <c r="Q26" s="180">
        <v>13.11</v>
      </c>
      <c r="R26" s="180">
        <v>59.634889999999999</v>
      </c>
      <c r="S26" s="182"/>
    </row>
    <row r="27" spans="1:19" ht="15">
      <c r="A27" s="173" t="s">
        <v>35</v>
      </c>
      <c r="B27" s="174"/>
      <c r="C27" s="174"/>
      <c r="D27" s="174"/>
      <c r="E27" s="174"/>
      <c r="F27" s="174"/>
      <c r="G27" s="174"/>
      <c r="H27" s="174"/>
      <c r="I27" s="175"/>
      <c r="K27" s="173" t="s">
        <v>35</v>
      </c>
      <c r="L27" s="174"/>
      <c r="M27" s="174"/>
      <c r="N27" s="174"/>
      <c r="O27" s="174"/>
      <c r="P27" s="174"/>
      <c r="Q27" s="174"/>
      <c r="R27" s="174"/>
      <c r="S27" s="175"/>
    </row>
    <row r="28" spans="1:19" ht="15">
      <c r="A28" s="176" t="s">
        <v>59</v>
      </c>
      <c r="B28" s="177" t="s">
        <v>407</v>
      </c>
      <c r="C28" s="177"/>
      <c r="D28" s="178">
        <v>60</v>
      </c>
      <c r="E28" s="179">
        <v>2.70</v>
      </c>
      <c r="F28" s="179">
        <v>3.30</v>
      </c>
      <c r="G28" s="179">
        <v>37.799999999999997</v>
      </c>
      <c r="H28" s="180">
        <v>190.20</v>
      </c>
      <c r="I28" s="182">
        <v>0.17</v>
      </c>
      <c r="K28" s="176" t="s">
        <v>59</v>
      </c>
      <c r="L28" s="177" t="s">
        <v>407</v>
      </c>
      <c r="M28" s="177"/>
      <c r="N28" s="178">
        <v>70</v>
      </c>
      <c r="O28" s="179">
        <v>3.20</v>
      </c>
      <c r="P28" s="179">
        <v>4</v>
      </c>
      <c r="Q28" s="179">
        <v>42</v>
      </c>
      <c r="R28" s="180">
        <v>223</v>
      </c>
      <c r="S28" s="182">
        <v>0.19</v>
      </c>
    </row>
    <row r="29" spans="1:19" ht="15">
      <c r="A29" s="241">
        <v>401</v>
      </c>
      <c r="B29" s="242" t="s">
        <v>61</v>
      </c>
      <c r="C29" s="242"/>
      <c r="D29" s="230">
        <v>180</v>
      </c>
      <c r="E29" s="231">
        <v>4.80</v>
      </c>
      <c r="F29" s="231">
        <v>4.5999999999999996</v>
      </c>
      <c r="G29" s="231">
        <v>7.20</v>
      </c>
      <c r="H29" s="232">
        <v>117.80</v>
      </c>
      <c r="I29" s="233">
        <v>1.56</v>
      </c>
      <c r="K29" s="243">
        <v>401</v>
      </c>
      <c r="L29" s="244" t="s">
        <v>61</v>
      </c>
      <c r="M29" s="244"/>
      <c r="N29" s="186">
        <v>200</v>
      </c>
      <c r="O29" s="189">
        <v>5.33</v>
      </c>
      <c r="P29" s="189">
        <v>5.1100000000000003</v>
      </c>
      <c r="Q29" s="189">
        <v>8</v>
      </c>
      <c r="R29" s="187">
        <v>130.88999999999999</v>
      </c>
      <c r="S29" s="188">
        <v>1.73</v>
      </c>
    </row>
    <row r="30" spans="1:19" ht="15">
      <c r="A30" s="173" t="s">
        <v>39</v>
      </c>
      <c r="B30" s="174"/>
      <c r="C30" s="174"/>
      <c r="D30" s="174"/>
      <c r="E30" s="174"/>
      <c r="F30" s="174"/>
      <c r="G30" s="174"/>
      <c r="H30" s="174"/>
      <c r="I30" s="175"/>
      <c r="K30" s="173" t="s">
        <v>39</v>
      </c>
      <c r="L30" s="174"/>
      <c r="M30" s="174"/>
      <c r="N30" s="174"/>
      <c r="O30" s="174"/>
      <c r="P30" s="174"/>
      <c r="Q30" s="174"/>
      <c r="R30" s="174"/>
      <c r="S30" s="175"/>
    </row>
    <row r="31" spans="1:19" ht="15">
      <c r="A31" s="208"/>
      <c r="B31" s="177" t="s">
        <v>485</v>
      </c>
      <c r="C31" s="177"/>
      <c r="D31" s="178">
        <v>30</v>
      </c>
      <c r="E31" s="179">
        <v>0.40</v>
      </c>
      <c r="F31" s="179">
        <v>1.50</v>
      </c>
      <c r="G31" s="179">
        <v>1.90</v>
      </c>
      <c r="H31" s="180">
        <v>23.60</v>
      </c>
      <c r="I31" s="181">
        <v>2.40</v>
      </c>
      <c r="K31" s="208"/>
      <c r="L31" s="177" t="s">
        <v>485</v>
      </c>
      <c r="M31" s="177"/>
      <c r="N31" s="178">
        <v>30</v>
      </c>
      <c r="O31" s="179">
        <v>0.40</v>
      </c>
      <c r="P31" s="179">
        <v>1.50</v>
      </c>
      <c r="Q31" s="179">
        <v>1.90</v>
      </c>
      <c r="R31" s="180">
        <v>23.60</v>
      </c>
      <c r="S31" s="181">
        <v>2.40</v>
      </c>
    </row>
    <row r="32" spans="1:19" ht="15">
      <c r="A32" s="176">
        <v>251</v>
      </c>
      <c r="B32" s="177" t="s">
        <v>486</v>
      </c>
      <c r="C32" s="177"/>
      <c r="D32" s="178">
        <v>55</v>
      </c>
      <c r="E32" s="179">
        <v>6.60</v>
      </c>
      <c r="F32" s="179">
        <v>4</v>
      </c>
      <c r="G32" s="179">
        <v>4.5999999999999996</v>
      </c>
      <c r="H32" s="179">
        <v>100.20</v>
      </c>
      <c r="I32" s="181">
        <v>0.30</v>
      </c>
      <c r="K32" s="176">
        <v>251</v>
      </c>
      <c r="L32" s="177" t="s">
        <v>486</v>
      </c>
      <c r="M32" s="177"/>
      <c r="N32" s="178">
        <v>70</v>
      </c>
      <c r="O32" s="179">
        <v>9.6999999999999993</v>
      </c>
      <c r="P32" s="179">
        <v>5.20</v>
      </c>
      <c r="Q32" s="179">
        <v>5.90</v>
      </c>
      <c r="R32" s="180">
        <v>118.50</v>
      </c>
      <c r="S32" s="182">
        <v>0.40</v>
      </c>
    </row>
    <row r="33" spans="1:19" ht="15">
      <c r="A33" s="226">
        <v>315</v>
      </c>
      <c r="B33" s="204" t="s">
        <v>118</v>
      </c>
      <c r="C33" s="228"/>
      <c r="D33" s="178">
        <v>100</v>
      </c>
      <c r="E33" s="179">
        <v>2.2999999999999998</v>
      </c>
      <c r="F33" s="179">
        <v>4.9000000000000004</v>
      </c>
      <c r="G33" s="179">
        <v>15.50</v>
      </c>
      <c r="H33" s="180">
        <v>146.10</v>
      </c>
      <c r="I33" s="191"/>
      <c r="K33" s="226">
        <v>315</v>
      </c>
      <c r="L33" s="204" t="s">
        <v>118</v>
      </c>
      <c r="M33" s="228"/>
      <c r="N33" s="178">
        <v>110</v>
      </c>
      <c r="O33" s="180">
        <v>2.5299999999999998</v>
      </c>
      <c r="P33" s="180">
        <v>5.39</v>
      </c>
      <c r="Q33" s="180">
        <v>17.10</v>
      </c>
      <c r="R33" s="180">
        <v>160.71</v>
      </c>
      <c r="S33" s="182"/>
    </row>
    <row r="34" spans="1:19" ht="15">
      <c r="A34" s="176">
        <v>393</v>
      </c>
      <c r="B34" s="177" t="s">
        <v>43</v>
      </c>
      <c r="C34" s="177"/>
      <c r="D34" s="210" t="s">
        <v>44</v>
      </c>
      <c r="E34" s="180">
        <v>0.11</v>
      </c>
      <c r="F34" s="183"/>
      <c r="G34" s="179">
        <v>8.1999999999999993</v>
      </c>
      <c r="H34" s="180">
        <v>34.60</v>
      </c>
      <c r="I34" s="181">
        <v>2.2000000000000002</v>
      </c>
      <c r="K34" s="176">
        <v>393</v>
      </c>
      <c r="L34" s="177" t="s">
        <v>43</v>
      </c>
      <c r="M34" s="177"/>
      <c r="N34" s="210" t="s">
        <v>283</v>
      </c>
      <c r="O34" s="180">
        <v>0.15</v>
      </c>
      <c r="P34" s="180"/>
      <c r="Q34" s="180">
        <v>9.50</v>
      </c>
      <c r="R34" s="180">
        <v>40.10</v>
      </c>
      <c r="S34" s="182">
        <v>2.50</v>
      </c>
    </row>
    <row r="35" spans="1:19" ht="15">
      <c r="A35" s="176"/>
      <c r="B35" s="177" t="s">
        <v>22</v>
      </c>
      <c r="C35" s="177"/>
      <c r="D35" s="178">
        <v>20</v>
      </c>
      <c r="E35" s="179">
        <v>1.51</v>
      </c>
      <c r="F35" s="180">
        <v>0.54220000000000002</v>
      </c>
      <c r="G35" s="179">
        <v>9.7200000000000006</v>
      </c>
      <c r="H35" s="180">
        <v>48.64</v>
      </c>
      <c r="I35" s="191"/>
      <c r="K35" s="176"/>
      <c r="L35" s="177" t="s">
        <v>379</v>
      </c>
      <c r="M35" s="177"/>
      <c r="N35" s="178">
        <v>25</v>
      </c>
      <c r="O35" s="180">
        <v>1.47</v>
      </c>
      <c r="P35" s="180">
        <v>0.45</v>
      </c>
      <c r="Q35" s="180">
        <v>13.11</v>
      </c>
      <c r="R35" s="180">
        <v>59.634889999999999</v>
      </c>
      <c r="S35" s="182"/>
    </row>
    <row r="36" spans="1:19" ht="15.75" thickBot="1">
      <c r="A36" s="176"/>
      <c r="B36" s="177" t="s">
        <v>379</v>
      </c>
      <c r="C36" s="177"/>
      <c r="D36" s="178">
        <v>20</v>
      </c>
      <c r="E36" s="179">
        <v>1</v>
      </c>
      <c r="F36" s="180">
        <v>0.36</v>
      </c>
      <c r="G36" s="179">
        <v>9.90</v>
      </c>
      <c r="H36" s="180">
        <v>45.60</v>
      </c>
      <c r="I36" s="191"/>
      <c r="K36" s="176"/>
      <c r="L36" s="177" t="s">
        <v>22</v>
      </c>
      <c r="M36" s="177"/>
      <c r="N36" s="178">
        <v>20</v>
      </c>
      <c r="O36" s="179">
        <v>1.50</v>
      </c>
      <c r="P36" s="180">
        <v>0.54220000000000002</v>
      </c>
      <c r="Q36" s="179">
        <v>9.7200000000000006</v>
      </c>
      <c r="R36" s="180">
        <v>48.64</v>
      </c>
      <c r="S36" s="191"/>
    </row>
    <row r="37" spans="1:19" ht="24">
      <c r="A37" s="211" t="s">
        <v>487</v>
      </c>
      <c r="B37" s="212"/>
      <c r="C37" s="212"/>
      <c r="D37" s="212"/>
      <c r="E37" s="212" t="s">
        <v>11</v>
      </c>
      <c r="F37" s="212"/>
      <c r="G37" s="212"/>
      <c r="H37" s="213" t="s">
        <v>12</v>
      </c>
      <c r="I37" s="214" t="s">
        <v>13</v>
      </c>
      <c r="K37" s="211" t="s">
        <v>488</v>
      </c>
      <c r="L37" s="212"/>
      <c r="M37" s="212"/>
      <c r="N37" s="212"/>
      <c r="O37" s="212" t="s">
        <v>11</v>
      </c>
      <c r="P37" s="212"/>
      <c r="Q37" s="212"/>
      <c r="R37" s="213" t="s">
        <v>12</v>
      </c>
      <c r="S37" s="214" t="s">
        <v>13</v>
      </c>
    </row>
    <row r="38" spans="1:19" ht="15">
      <c r="A38" s="215"/>
      <c r="B38" s="216"/>
      <c r="C38" s="216"/>
      <c r="D38" s="216"/>
      <c r="E38" s="216" t="s">
        <v>14</v>
      </c>
      <c r="F38" s="216" t="s">
        <v>15</v>
      </c>
      <c r="G38" s="216" t="s">
        <v>16</v>
      </c>
      <c r="H38" s="217"/>
      <c r="I38" s="218" t="s">
        <v>17</v>
      </c>
      <c r="K38" s="215"/>
      <c r="L38" s="216"/>
      <c r="M38" s="216"/>
      <c r="N38" s="216"/>
      <c r="O38" s="216" t="s">
        <v>14</v>
      </c>
      <c r="P38" s="216" t="s">
        <v>15</v>
      </c>
      <c r="Q38" s="216" t="s">
        <v>16</v>
      </c>
      <c r="R38" s="217"/>
      <c r="S38" s="218" t="s">
        <v>17</v>
      </c>
    </row>
    <row r="39" spans="1:19" ht="15.75" thickBot="1">
      <c r="A39" s="219"/>
      <c r="B39" s="220"/>
      <c r="C39" s="220"/>
      <c r="D39" s="220"/>
      <c r="E39" s="221">
        <f>E36+E35+E34+E33+E32+E31+E29+E28+E26+E25+E24+E23+E22+E21+E20+E19+E17+E15+E14+E13+E12+E11+E10</f>
        <v>49.719999999999992</v>
      </c>
      <c r="F39" s="221">
        <f>F36+F35+F34+F33+F32+F31+F29+F28+F26+F25+F24+F23+F22+F21+F20+F19+F17+F15+F14+F13+F12+F11+F10</f>
        <v>56.581600000000009</v>
      </c>
      <c r="G39" s="221">
        <f>G36+G35+G34+G33+G32+G31+G29+G28+G26+G25+G24+G23+G22+G21+G20+G19+G17+G15+G14+G13+G12+G11+G10</f>
        <v>251.11</v>
      </c>
      <c r="H39" s="221">
        <f>H36+H35+H34+H33+H32+H31+H29+H28+H26+H25+H24+H23+H22+H21+H20+H19+H17+H15+H14+H13+H12+H11+H10</f>
        <v>1817.7800000000002</v>
      </c>
      <c r="I39" s="222">
        <f>I36+I35+I34+I33+I32+I31+I29+I28+I26+I25+I24+I23+I22+I21+I20+I19+I17+I15+I14+I13+I12+I11+I10</f>
        <v>60.63000000000001</v>
      </c>
      <c r="K39" s="219"/>
      <c r="L39" s="220"/>
      <c r="M39" s="220"/>
      <c r="N39" s="220"/>
      <c r="O39" s="221">
        <f>O36+O35+O34+O33+O32+O31+O29+O28+O26+O25+O24+O23+O22+O21+O20+O19+O17+O15+O14+O13+O12+O11+O10</f>
        <v>65.389999999999986</v>
      </c>
      <c r="P39" s="221">
        <f>P36+P35+P34+P33+P32+P31+P29+P28+P26+P25+P24+P23+P22+P21+P20+P19+P17+P15+P14+P13+P12+P11+P10</f>
        <v>73.540559999999999</v>
      </c>
      <c r="Q39" s="221">
        <f>Q36+Q35+Q34+Q33+Q32+Q31+Q29+Q28+Q26+Q25+Q24+Q23+Q22+Q21+Q20+Q19+Q17+Q15+Q14+Q13+Q12+Q11+Q10</f>
        <v>301.51</v>
      </c>
      <c r="R39" s="221">
        <f>R36+R35+R34+R33+R32+R31+R29+R28+R26+R25+R24+R23+R22+R21+R20+R19+R17+R15+R14+R13+R12+R11+R10</f>
        <v>2253.4797799999997</v>
      </c>
      <c r="S39" s="222">
        <f>S36+S35+S34+S33+S32+S31+S29+S28+S26+S25+S24+S23+S22+S21+S20+S19+S17+S15+S14+S13+S12+S11+S10</f>
        <v>66.689999999999984</v>
      </c>
    </row>
  </sheetData>
  <mergeCells count="76">
    <mergeCell ref="L35:M35"/>
    <mergeCell ref="L36:M36"/>
    <mergeCell ref="K37:N39"/>
    <mergeCell ref="O37:Q37"/>
    <mergeCell ref="R37:R38"/>
    <mergeCell ref="L34:M34"/>
    <mergeCell ref="L23:M23"/>
    <mergeCell ref="L24:M24"/>
    <mergeCell ref="L25:M25"/>
    <mergeCell ref="L26:M26"/>
    <mergeCell ref="K27:S27"/>
    <mergeCell ref="L28:M28"/>
    <mergeCell ref="L29:M29"/>
    <mergeCell ref="K30:S30"/>
    <mergeCell ref="L31:M31"/>
    <mergeCell ref="L32:M32"/>
    <mergeCell ref="L33:M33"/>
    <mergeCell ref="B12:C12"/>
    <mergeCell ref="B13:C13"/>
    <mergeCell ref="B14:C14"/>
    <mergeCell ref="L22:M22"/>
    <mergeCell ref="L11:M11"/>
    <mergeCell ref="L12:M12"/>
    <mergeCell ref="L13:M13"/>
    <mergeCell ref="L14:M14"/>
    <mergeCell ref="L15:M15"/>
    <mergeCell ref="K16:S16"/>
    <mergeCell ref="L17:M17"/>
    <mergeCell ref="K18:S18"/>
    <mergeCell ref="L19:M19"/>
    <mergeCell ref="L20:M20"/>
    <mergeCell ref="L21:M21"/>
    <mergeCell ref="K9:S9"/>
    <mergeCell ref="L10:M10"/>
    <mergeCell ref="A9:I9"/>
    <mergeCell ref="B10:C10"/>
    <mergeCell ref="B11:C11"/>
    <mergeCell ref="K1:S1"/>
    <mergeCell ref="N4:R4"/>
    <mergeCell ref="K7:K8"/>
    <mergeCell ref="L7:M8"/>
    <mergeCell ref="N7:N8"/>
    <mergeCell ref="O7:Q7"/>
    <mergeCell ref="R7:R8"/>
    <mergeCell ref="E37:G37"/>
    <mergeCell ref="A27:I27"/>
    <mergeCell ref="B28:C28"/>
    <mergeCell ref="B29:C29"/>
    <mergeCell ref="A30:I30"/>
    <mergeCell ref="B31:C31"/>
    <mergeCell ref="B32:C32"/>
    <mergeCell ref="B33:C33"/>
    <mergeCell ref="B34:C34"/>
    <mergeCell ref="B35:C35"/>
    <mergeCell ref="B36:C36"/>
    <mergeCell ref="A37:D39"/>
    <mergeCell ref="H37:H38"/>
    <mergeCell ref="B26:C26"/>
    <mergeCell ref="B15:C15"/>
    <mergeCell ref="A16:I16"/>
    <mergeCell ref="B17:C17"/>
    <mergeCell ref="A18:I18"/>
    <mergeCell ref="B19:C19"/>
    <mergeCell ref="B20:C20"/>
    <mergeCell ref="B21:C21"/>
    <mergeCell ref="B22:C22"/>
    <mergeCell ref="B23:C23"/>
    <mergeCell ref="B24:C24"/>
    <mergeCell ref="B25:C25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8c4fa2a-5814-4a65-b416-ad7b4aeb6eaf}">
  <dimension ref="A1:S34"/>
  <sheetViews>
    <sheetView workbookViewId="0" topLeftCell="A1">
      <selection pane="topLeft" activeCell="A9" sqref="A9:I9"/>
    </sheetView>
  </sheetViews>
  <sheetFormatPr defaultRowHeight="15"/>
  <cols>
    <col min="3" max="3" width="13.1428571428571" customWidth="1"/>
    <col min="13" max="13" width="14.2857142857143" customWidth="1"/>
    <col min="14" max="14" width="8" customWidth="1"/>
    <col min="15" max="15" width="8.14285714285714" customWidth="1"/>
    <col min="16" max="16" width="7.71428571428571" customWidth="1"/>
    <col min="17" max="17" width="8.14285714285714" customWidth="1"/>
    <col min="18" max="18" width="7.28571428571429" customWidth="1"/>
    <col min="19" max="19" width="7" customWidth="1"/>
  </cols>
  <sheetData>
    <row r="1" spans="1:19" ht="15" customHeight="1">
      <c r="A1" s="223" t="s">
        <v>328</v>
      </c>
      <c r="B1" s="224"/>
      <c r="C1" s="224"/>
      <c r="D1" s="224"/>
      <c r="E1" s="224"/>
      <c r="F1" s="224"/>
      <c r="G1" s="224"/>
      <c r="H1" s="224"/>
      <c r="I1" s="225"/>
      <c r="K1" s="155" t="s">
        <v>489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14</v>
      </c>
      <c r="B2" s="162" t="s">
        <v>1</v>
      </c>
      <c r="C2" s="163">
        <v>4</v>
      </c>
      <c r="D2" s="159"/>
      <c r="E2" s="159"/>
      <c r="F2" s="159"/>
      <c r="G2" s="159"/>
      <c r="H2" s="160"/>
      <c r="I2" s="161"/>
      <c r="K2" s="158">
        <v>14</v>
      </c>
      <c r="L2" s="162" t="s">
        <v>1</v>
      </c>
      <c r="M2" s="163">
        <v>4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3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3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291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 customHeight="1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15" customHeight="1">
      <c r="A10" s="176">
        <v>212</v>
      </c>
      <c r="B10" s="177" t="s">
        <v>490</v>
      </c>
      <c r="C10" s="177"/>
      <c r="D10" s="178">
        <v>90</v>
      </c>
      <c r="E10" s="179">
        <v>7.24</v>
      </c>
      <c r="F10" s="179">
        <v>8.60</v>
      </c>
      <c r="G10" s="179">
        <v>16.50</v>
      </c>
      <c r="H10" s="180">
        <v>164.30</v>
      </c>
      <c r="I10" s="181">
        <v>0.10</v>
      </c>
      <c r="K10" s="176">
        <v>212</v>
      </c>
      <c r="L10" s="177" t="s">
        <v>490</v>
      </c>
      <c r="M10" s="177"/>
      <c r="N10" s="178">
        <v>110</v>
      </c>
      <c r="O10" s="179">
        <v>8.8000000000000007</v>
      </c>
      <c r="P10" s="179">
        <v>10.50</v>
      </c>
      <c r="Q10" s="179">
        <v>20.20</v>
      </c>
      <c r="R10" s="180">
        <v>200.81</v>
      </c>
      <c r="S10" s="182">
        <v>0.12</v>
      </c>
    </row>
    <row r="11" spans="1:19" ht="15" customHeight="1">
      <c r="A11" s="176"/>
      <c r="B11" s="177" t="s">
        <v>22</v>
      </c>
      <c r="C11" s="177"/>
      <c r="D11" s="178">
        <v>20</v>
      </c>
      <c r="E11" s="179">
        <v>1.54</v>
      </c>
      <c r="F11" s="180">
        <v>0.54220000000000002</v>
      </c>
      <c r="G11" s="179">
        <v>9.7200000000000006</v>
      </c>
      <c r="H11" s="180">
        <v>48.64</v>
      </c>
      <c r="I11" s="191"/>
      <c r="K11" s="176"/>
      <c r="L11" s="177" t="s">
        <v>22</v>
      </c>
      <c r="M11" s="177"/>
      <c r="N11" s="178">
        <v>30</v>
      </c>
      <c r="O11" s="179">
        <v>2.90</v>
      </c>
      <c r="P11" s="180">
        <v>1.01</v>
      </c>
      <c r="Q11" s="180">
        <v>15.60</v>
      </c>
      <c r="R11" s="180">
        <v>79.099999999999994</v>
      </c>
      <c r="S11" s="182"/>
    </row>
    <row r="12" spans="1:19" ht="15" customHeight="1">
      <c r="A12" s="208" t="s">
        <v>140</v>
      </c>
      <c r="B12" s="177" t="s">
        <v>141</v>
      </c>
      <c r="C12" s="177"/>
      <c r="D12" s="178">
        <v>150</v>
      </c>
      <c r="E12" s="179">
        <v>1</v>
      </c>
      <c r="F12" s="179">
        <v>1.20</v>
      </c>
      <c r="G12" s="179">
        <v>9.1999999999999993</v>
      </c>
      <c r="H12" s="180">
        <v>52.40</v>
      </c>
      <c r="I12" s="181">
        <v>3.80</v>
      </c>
      <c r="K12" s="208" t="s">
        <v>140</v>
      </c>
      <c r="L12" s="177" t="s">
        <v>141</v>
      </c>
      <c r="M12" s="177"/>
      <c r="N12" s="178">
        <v>180</v>
      </c>
      <c r="O12" s="179">
        <v>1.50</v>
      </c>
      <c r="P12" s="179">
        <v>1.6355</v>
      </c>
      <c r="Q12" s="179">
        <v>12.1477</v>
      </c>
      <c r="R12" s="180">
        <v>64.20</v>
      </c>
      <c r="S12" s="182">
        <v>4.5999999999999996</v>
      </c>
    </row>
    <row r="13" spans="1:19" ht="15">
      <c r="A13" s="176"/>
      <c r="B13" s="204"/>
      <c r="C13" s="228"/>
      <c r="D13" s="178"/>
      <c r="E13" s="179"/>
      <c r="F13" s="251"/>
      <c r="G13" s="180"/>
      <c r="H13" s="180"/>
      <c r="I13" s="182"/>
      <c r="K13" s="176"/>
      <c r="L13" s="204"/>
      <c r="M13" s="228"/>
      <c r="N13" s="178"/>
      <c r="O13" s="179"/>
      <c r="P13" s="179"/>
      <c r="Q13" s="179"/>
      <c r="R13" s="180"/>
      <c r="S13" s="193"/>
    </row>
    <row r="14" spans="1:19" ht="15">
      <c r="A14" s="173" t="s">
        <v>24</v>
      </c>
      <c r="B14" s="174"/>
      <c r="C14" s="174"/>
      <c r="D14" s="174"/>
      <c r="E14" s="174"/>
      <c r="F14" s="174"/>
      <c r="G14" s="174"/>
      <c r="H14" s="174"/>
      <c r="I14" s="175"/>
      <c r="K14" s="173" t="s">
        <v>24</v>
      </c>
      <c r="L14" s="174"/>
      <c r="M14" s="174"/>
      <c r="N14" s="174"/>
      <c r="O14" s="174"/>
      <c r="P14" s="174"/>
      <c r="Q14" s="174"/>
      <c r="R14" s="174"/>
      <c r="S14" s="175"/>
    </row>
    <row r="15" spans="1:19" ht="15" customHeight="1">
      <c r="A15" s="192" t="s">
        <v>25</v>
      </c>
      <c r="B15" s="177" t="s">
        <v>54</v>
      </c>
      <c r="C15" s="177"/>
      <c r="D15" s="178">
        <v>100</v>
      </c>
      <c r="E15" s="179">
        <v>0.10</v>
      </c>
      <c r="F15" s="183"/>
      <c r="G15" s="179">
        <v>10.30</v>
      </c>
      <c r="H15" s="180">
        <v>42</v>
      </c>
      <c r="I15" s="181">
        <v>0.80</v>
      </c>
      <c r="K15" s="192" t="s">
        <v>25</v>
      </c>
      <c r="L15" s="177" t="s">
        <v>54</v>
      </c>
      <c r="M15" s="177"/>
      <c r="N15" s="178">
        <v>100</v>
      </c>
      <c r="O15" s="179">
        <v>0.10</v>
      </c>
      <c r="P15" s="183"/>
      <c r="Q15" s="179">
        <v>10.30</v>
      </c>
      <c r="R15" s="180">
        <v>42</v>
      </c>
      <c r="S15" s="181">
        <v>0.80</v>
      </c>
    </row>
    <row r="16" spans="1:19" ht="15">
      <c r="A16" s="194" t="s">
        <v>27</v>
      </c>
      <c r="B16" s="195"/>
      <c r="C16" s="195"/>
      <c r="D16" s="195"/>
      <c r="E16" s="195"/>
      <c r="F16" s="195"/>
      <c r="G16" s="195"/>
      <c r="H16" s="195"/>
      <c r="I16" s="196"/>
      <c r="K16" s="194" t="s">
        <v>27</v>
      </c>
      <c r="L16" s="195"/>
      <c r="M16" s="195"/>
      <c r="N16" s="195"/>
      <c r="O16" s="195"/>
      <c r="P16" s="195"/>
      <c r="Q16" s="195"/>
      <c r="R16" s="195"/>
      <c r="S16" s="196"/>
    </row>
    <row r="17" spans="1:19" ht="42" customHeight="1">
      <c r="A17" s="206" t="s">
        <v>491</v>
      </c>
      <c r="B17" s="177" t="s">
        <v>492</v>
      </c>
      <c r="C17" s="177"/>
      <c r="D17" s="178">
        <v>40</v>
      </c>
      <c r="E17" s="179">
        <v>0.34</v>
      </c>
      <c r="F17" s="179">
        <v>3.80</v>
      </c>
      <c r="G17" s="179">
        <v>1.40</v>
      </c>
      <c r="H17" s="180">
        <v>55.40</v>
      </c>
      <c r="I17" s="181">
        <v>7.50</v>
      </c>
      <c r="K17" s="206" t="s">
        <v>491</v>
      </c>
      <c r="L17" s="177" t="s">
        <v>492</v>
      </c>
      <c r="M17" s="177"/>
      <c r="N17" s="199">
        <v>60</v>
      </c>
      <c r="O17" s="201">
        <v>0.45</v>
      </c>
      <c r="P17" s="200">
        <v>5.70</v>
      </c>
      <c r="Q17" s="200">
        <v>2.10</v>
      </c>
      <c r="R17" s="200">
        <v>83.10</v>
      </c>
      <c r="S17" s="203">
        <v>11.30</v>
      </c>
    </row>
    <row r="18" spans="1:19" ht="22.5" customHeight="1">
      <c r="A18" s="176" t="s">
        <v>126</v>
      </c>
      <c r="B18" s="177" t="s">
        <v>376</v>
      </c>
      <c r="C18" s="204"/>
      <c r="D18" s="178">
        <v>165</v>
      </c>
      <c r="E18" s="205">
        <v>2.84</v>
      </c>
      <c r="F18" s="179">
        <v>3.10</v>
      </c>
      <c r="G18" s="179">
        <v>10.90</v>
      </c>
      <c r="H18" s="180">
        <v>80.22</v>
      </c>
      <c r="I18" s="181">
        <v>4.50</v>
      </c>
      <c r="K18" s="206" t="s">
        <v>126</v>
      </c>
      <c r="L18" s="198" t="s">
        <v>376</v>
      </c>
      <c r="M18" s="198"/>
      <c r="N18" s="199">
        <v>200</v>
      </c>
      <c r="O18" s="200">
        <v>4.20</v>
      </c>
      <c r="P18" s="200">
        <v>3.70</v>
      </c>
      <c r="Q18" s="200">
        <v>14.10</v>
      </c>
      <c r="R18" s="201">
        <v>102.50</v>
      </c>
      <c r="S18" s="203">
        <v>5.50</v>
      </c>
    </row>
    <row r="19" spans="1:19" ht="45" customHeight="1">
      <c r="A19" s="207">
        <v>302</v>
      </c>
      <c r="B19" s="198" t="s">
        <v>405</v>
      </c>
      <c r="C19" s="198"/>
      <c r="D19" s="199">
        <v>170</v>
      </c>
      <c r="E19" s="200">
        <v>9.24</v>
      </c>
      <c r="F19" s="200">
        <v>2.40</v>
      </c>
      <c r="G19" s="200">
        <v>15.75</v>
      </c>
      <c r="H19" s="201">
        <v>119.79</v>
      </c>
      <c r="I19" s="203">
        <v>8.3800000000000008</v>
      </c>
      <c r="K19" s="207">
        <v>302</v>
      </c>
      <c r="L19" s="198" t="s">
        <v>493</v>
      </c>
      <c r="M19" s="198"/>
      <c r="N19" s="199">
        <v>180</v>
      </c>
      <c r="O19" s="200">
        <v>9.60</v>
      </c>
      <c r="P19" s="200">
        <v>2.80</v>
      </c>
      <c r="Q19" s="200">
        <v>16.10</v>
      </c>
      <c r="R19" s="201">
        <v>122.30</v>
      </c>
      <c r="S19" s="203">
        <v>8.8699999999999992</v>
      </c>
    </row>
    <row r="20" spans="1:19" ht="23.25" customHeight="1">
      <c r="A20" s="207">
        <v>376</v>
      </c>
      <c r="B20" s="198" t="s">
        <v>114</v>
      </c>
      <c r="C20" s="198"/>
      <c r="D20" s="199">
        <v>150</v>
      </c>
      <c r="E20" s="200">
        <v>0.84</v>
      </c>
      <c r="F20" s="200">
        <v>0.10</v>
      </c>
      <c r="G20" s="200">
        <v>14.40</v>
      </c>
      <c r="H20" s="201">
        <v>62.70</v>
      </c>
      <c r="I20" s="202">
        <v>9</v>
      </c>
      <c r="K20" s="176">
        <v>376</v>
      </c>
      <c r="L20" s="177" t="s">
        <v>114</v>
      </c>
      <c r="M20" s="177"/>
      <c r="N20" s="178">
        <v>180</v>
      </c>
      <c r="O20" s="180">
        <v>0.96</v>
      </c>
      <c r="P20" s="180">
        <v>0.12</v>
      </c>
      <c r="Q20" s="180">
        <v>17.28</v>
      </c>
      <c r="R20" s="180">
        <v>75.239999999999995</v>
      </c>
      <c r="S20" s="182">
        <v>10.80</v>
      </c>
    </row>
    <row r="21" spans="1:19" ht="15" customHeight="1">
      <c r="A21" s="176"/>
      <c r="B21" s="204" t="s">
        <v>22</v>
      </c>
      <c r="C21" s="228"/>
      <c r="D21" s="178">
        <v>20</v>
      </c>
      <c r="E21" s="179">
        <v>1.54</v>
      </c>
      <c r="F21" s="180">
        <v>0.54220000000000002</v>
      </c>
      <c r="G21" s="179">
        <v>9.7200000000000006</v>
      </c>
      <c r="H21" s="180">
        <v>48.64</v>
      </c>
      <c r="I21" s="191"/>
      <c r="K21" s="176"/>
      <c r="L21" s="177" t="s">
        <v>22</v>
      </c>
      <c r="M21" s="177"/>
      <c r="N21" s="178">
        <v>30</v>
      </c>
      <c r="O21" s="179">
        <v>2.90</v>
      </c>
      <c r="P21" s="180">
        <v>1.01</v>
      </c>
      <c r="Q21" s="180">
        <v>15.60</v>
      </c>
      <c r="R21" s="180">
        <v>79.099999999999994</v>
      </c>
      <c r="S21" s="182"/>
    </row>
    <row r="22" spans="1:19" ht="15" customHeight="1">
      <c r="A22" s="176"/>
      <c r="B22" s="177" t="s">
        <v>379</v>
      </c>
      <c r="C22" s="177"/>
      <c r="D22" s="178">
        <v>20</v>
      </c>
      <c r="E22" s="179">
        <v>1</v>
      </c>
      <c r="F22" s="180">
        <v>0.36</v>
      </c>
      <c r="G22" s="179">
        <v>9.90</v>
      </c>
      <c r="H22" s="180">
        <v>45.60</v>
      </c>
      <c r="I22" s="191"/>
      <c r="K22" s="176"/>
      <c r="L22" s="177" t="s">
        <v>379</v>
      </c>
      <c r="M22" s="177"/>
      <c r="N22" s="178">
        <v>25</v>
      </c>
      <c r="O22" s="180">
        <v>1.47</v>
      </c>
      <c r="P22" s="180">
        <v>0.45</v>
      </c>
      <c r="Q22" s="180">
        <v>13.11</v>
      </c>
      <c r="R22" s="180">
        <v>59.634889999999999</v>
      </c>
      <c r="S22" s="182"/>
    </row>
    <row r="23" spans="1:19" ht="15">
      <c r="A23" s="173" t="s">
        <v>35</v>
      </c>
      <c r="B23" s="174"/>
      <c r="C23" s="174"/>
      <c r="D23" s="174"/>
      <c r="E23" s="174"/>
      <c r="F23" s="174"/>
      <c r="G23" s="174"/>
      <c r="H23" s="174"/>
      <c r="I23" s="175"/>
      <c r="K23" s="173" t="s">
        <v>35</v>
      </c>
      <c r="L23" s="174"/>
      <c r="M23" s="174"/>
      <c r="N23" s="174"/>
      <c r="O23" s="174"/>
      <c r="P23" s="174"/>
      <c r="Q23" s="174"/>
      <c r="R23" s="174"/>
      <c r="S23" s="175"/>
    </row>
    <row r="24" spans="1:19" ht="15" customHeight="1">
      <c r="A24" s="176" t="s">
        <v>149</v>
      </c>
      <c r="B24" s="177" t="s">
        <v>494</v>
      </c>
      <c r="C24" s="177"/>
      <c r="D24" s="178">
        <v>50</v>
      </c>
      <c r="E24" s="179">
        <v>3.74</v>
      </c>
      <c r="F24" s="179">
        <v>6.50</v>
      </c>
      <c r="G24" s="179">
        <v>30.10</v>
      </c>
      <c r="H24" s="180">
        <v>196.10</v>
      </c>
      <c r="I24" s="181">
        <v>2.2999999999999998</v>
      </c>
      <c r="K24" s="208" t="s">
        <v>149</v>
      </c>
      <c r="L24" s="177" t="s">
        <v>494</v>
      </c>
      <c r="M24" s="177"/>
      <c r="N24" s="178">
        <v>70</v>
      </c>
      <c r="O24" s="179">
        <v>5.20</v>
      </c>
      <c r="P24" s="179">
        <v>9.10</v>
      </c>
      <c r="Q24" s="179">
        <v>42.14</v>
      </c>
      <c r="R24" s="180">
        <v>277</v>
      </c>
      <c r="S24" s="182">
        <v>0</v>
      </c>
    </row>
    <row r="25" spans="1:19" ht="15" customHeight="1">
      <c r="A25" s="184">
        <v>401</v>
      </c>
      <c r="B25" s="185" t="s">
        <v>80</v>
      </c>
      <c r="C25" s="185"/>
      <c r="D25" s="186">
        <v>180</v>
      </c>
      <c r="E25" s="189">
        <v>5.30</v>
      </c>
      <c r="F25" s="189">
        <v>4.5999999999999996</v>
      </c>
      <c r="G25" s="189">
        <v>18.50</v>
      </c>
      <c r="H25" s="187">
        <v>138.60</v>
      </c>
      <c r="I25" s="227">
        <v>1.32</v>
      </c>
      <c r="K25" s="184">
        <v>401</v>
      </c>
      <c r="L25" s="185" t="s">
        <v>80</v>
      </c>
      <c r="M25" s="185"/>
      <c r="N25" s="186">
        <v>200</v>
      </c>
      <c r="O25" s="189">
        <v>5.80</v>
      </c>
      <c r="P25" s="189">
        <v>5</v>
      </c>
      <c r="Q25" s="189">
        <v>22</v>
      </c>
      <c r="R25" s="189">
        <v>156</v>
      </c>
      <c r="S25" s="188">
        <v>1.44</v>
      </c>
    </row>
    <row r="26" spans="1:19" ht="15">
      <c r="A26" s="173" t="s">
        <v>39</v>
      </c>
      <c r="B26" s="174"/>
      <c r="C26" s="174"/>
      <c r="D26" s="174"/>
      <c r="E26" s="174"/>
      <c r="F26" s="174"/>
      <c r="G26" s="174"/>
      <c r="H26" s="174"/>
      <c r="I26" s="175"/>
      <c r="K26" s="173" t="s">
        <v>39</v>
      </c>
      <c r="L26" s="174"/>
      <c r="M26" s="174"/>
      <c r="N26" s="174"/>
      <c r="O26" s="174"/>
      <c r="P26" s="174"/>
      <c r="Q26" s="174"/>
      <c r="R26" s="174"/>
      <c r="S26" s="175"/>
    </row>
    <row r="27" spans="1:19" ht="31.5" customHeight="1">
      <c r="A27" s="176">
        <v>291</v>
      </c>
      <c r="B27" s="177" t="s">
        <v>198</v>
      </c>
      <c r="C27" s="177"/>
      <c r="D27" s="178">
        <v>130</v>
      </c>
      <c r="E27" s="179">
        <v>9.60</v>
      </c>
      <c r="F27" s="179">
        <v>14.70</v>
      </c>
      <c r="G27" s="179">
        <v>19.80</v>
      </c>
      <c r="H27" s="180">
        <v>263</v>
      </c>
      <c r="I27" s="181">
        <v>5.20</v>
      </c>
      <c r="K27" s="176">
        <v>291</v>
      </c>
      <c r="L27" s="204" t="s">
        <v>198</v>
      </c>
      <c r="M27" s="228"/>
      <c r="N27" s="178">
        <v>160</v>
      </c>
      <c r="O27" s="179">
        <v>10.40</v>
      </c>
      <c r="P27" s="179">
        <v>16.60</v>
      </c>
      <c r="Q27" s="179">
        <v>24.30</v>
      </c>
      <c r="R27" s="180">
        <v>298.50</v>
      </c>
      <c r="S27" s="182">
        <v>6.40</v>
      </c>
    </row>
    <row r="28" spans="1:19" ht="26.25" customHeight="1">
      <c r="A28" s="206"/>
      <c r="B28" s="239" t="s">
        <v>186</v>
      </c>
      <c r="C28" s="240"/>
      <c r="D28" s="199">
        <v>20</v>
      </c>
      <c r="E28" s="200">
        <v>0.30</v>
      </c>
      <c r="F28" s="201">
        <v>0.04</v>
      </c>
      <c r="G28" s="200">
        <v>0.50</v>
      </c>
      <c r="H28" s="201">
        <v>3.85</v>
      </c>
      <c r="I28" s="202">
        <v>2</v>
      </c>
      <c r="K28" s="207"/>
      <c r="L28" s="239" t="s">
        <v>186</v>
      </c>
      <c r="M28" s="240"/>
      <c r="N28" s="199">
        <v>25</v>
      </c>
      <c r="O28" s="201">
        <v>0.25</v>
      </c>
      <c r="P28" s="201">
        <v>0.025000000000000001</v>
      </c>
      <c r="Q28" s="201">
        <v>0.62</v>
      </c>
      <c r="R28" s="201">
        <v>3.50</v>
      </c>
      <c r="S28" s="203">
        <v>2.50</v>
      </c>
    </row>
    <row r="29" spans="1:19" ht="15" customHeight="1">
      <c r="A29" s="176">
        <v>392</v>
      </c>
      <c r="B29" s="177" t="s">
        <v>86</v>
      </c>
      <c r="C29" s="177"/>
      <c r="D29" s="210" t="s">
        <v>396</v>
      </c>
      <c r="E29" s="179">
        <v>1</v>
      </c>
      <c r="F29" s="179">
        <v>1.20</v>
      </c>
      <c r="G29" s="179">
        <v>9.1999999999999993</v>
      </c>
      <c r="H29" s="180">
        <v>52.40</v>
      </c>
      <c r="I29" s="181">
        <v>1.1000000000000001</v>
      </c>
      <c r="K29" s="176">
        <v>392</v>
      </c>
      <c r="L29" s="204" t="s">
        <v>86</v>
      </c>
      <c r="M29" s="228"/>
      <c r="N29" s="210" t="s">
        <v>397</v>
      </c>
      <c r="O29" s="179">
        <v>1.20</v>
      </c>
      <c r="P29" s="179">
        <v>1.548</v>
      </c>
      <c r="Q29" s="179">
        <v>12</v>
      </c>
      <c r="R29" s="179">
        <v>64</v>
      </c>
      <c r="S29" s="182">
        <v>1.30</v>
      </c>
    </row>
    <row r="30" spans="1:19" ht="15" customHeight="1">
      <c r="A30" s="176"/>
      <c r="B30" s="177" t="s">
        <v>22</v>
      </c>
      <c r="C30" s="177"/>
      <c r="D30" s="178">
        <v>20</v>
      </c>
      <c r="E30" s="179">
        <v>1.51</v>
      </c>
      <c r="F30" s="180">
        <v>0.54220000000000002</v>
      </c>
      <c r="G30" s="179">
        <v>9.7200000000000006</v>
      </c>
      <c r="H30" s="180">
        <v>48.64</v>
      </c>
      <c r="I30" s="191"/>
      <c r="K30" s="176"/>
      <c r="L30" s="177" t="s">
        <v>379</v>
      </c>
      <c r="M30" s="177"/>
      <c r="N30" s="178">
        <v>25</v>
      </c>
      <c r="O30" s="180">
        <v>1.47</v>
      </c>
      <c r="P30" s="180">
        <v>0.45</v>
      </c>
      <c r="Q30" s="180">
        <v>13.11</v>
      </c>
      <c r="R30" s="180">
        <v>59.634889999999999</v>
      </c>
      <c r="S30" s="182"/>
    </row>
    <row r="31" spans="1:19" ht="15.75" customHeight="1" thickBot="1">
      <c r="A31" s="176"/>
      <c r="B31" s="177" t="s">
        <v>379</v>
      </c>
      <c r="C31" s="177"/>
      <c r="D31" s="178">
        <v>20</v>
      </c>
      <c r="E31" s="179">
        <v>1</v>
      </c>
      <c r="F31" s="180">
        <v>0.36</v>
      </c>
      <c r="G31" s="179">
        <v>9.90</v>
      </c>
      <c r="H31" s="180">
        <v>45.60</v>
      </c>
      <c r="I31" s="191"/>
      <c r="K31" s="176"/>
      <c r="L31" s="177" t="s">
        <v>22</v>
      </c>
      <c r="M31" s="177"/>
      <c r="N31" s="178">
        <v>20</v>
      </c>
      <c r="O31" s="179">
        <v>1.50</v>
      </c>
      <c r="P31" s="180">
        <v>0.54220000000000002</v>
      </c>
      <c r="Q31" s="179">
        <v>9.7200000000000006</v>
      </c>
      <c r="R31" s="180">
        <v>48.64</v>
      </c>
      <c r="S31" s="191"/>
    </row>
    <row r="32" spans="1:19" ht="24" customHeight="1">
      <c r="A32" s="211" t="s">
        <v>495</v>
      </c>
      <c r="B32" s="212"/>
      <c r="C32" s="212"/>
      <c r="D32" s="212"/>
      <c r="E32" s="212" t="s">
        <v>11</v>
      </c>
      <c r="F32" s="212"/>
      <c r="G32" s="212"/>
      <c r="H32" s="213" t="s">
        <v>12</v>
      </c>
      <c r="I32" s="214" t="s">
        <v>13</v>
      </c>
      <c r="K32" s="211" t="s">
        <v>496</v>
      </c>
      <c r="L32" s="212"/>
      <c r="M32" s="212"/>
      <c r="N32" s="212"/>
      <c r="O32" s="212" t="s">
        <v>11</v>
      </c>
      <c r="P32" s="212"/>
      <c r="Q32" s="212"/>
      <c r="R32" s="213" t="s">
        <v>12</v>
      </c>
      <c r="S32" s="214" t="s">
        <v>13</v>
      </c>
    </row>
    <row r="33" spans="1:19" ht="15">
      <c r="A33" s="215"/>
      <c r="B33" s="216"/>
      <c r="C33" s="216"/>
      <c r="D33" s="216"/>
      <c r="E33" s="216" t="s">
        <v>14</v>
      </c>
      <c r="F33" s="216" t="s">
        <v>15</v>
      </c>
      <c r="G33" s="216" t="s">
        <v>16</v>
      </c>
      <c r="H33" s="217"/>
      <c r="I33" s="218" t="s">
        <v>17</v>
      </c>
      <c r="K33" s="215"/>
      <c r="L33" s="216"/>
      <c r="M33" s="216"/>
      <c r="N33" s="216"/>
      <c r="O33" s="216" t="s">
        <v>14</v>
      </c>
      <c r="P33" s="216" t="s">
        <v>15</v>
      </c>
      <c r="Q33" s="216" t="s">
        <v>16</v>
      </c>
      <c r="R33" s="217"/>
      <c r="S33" s="218" t="s">
        <v>17</v>
      </c>
    </row>
    <row r="34" spans="1:19" ht="15.75" thickBot="1">
      <c r="A34" s="219"/>
      <c r="B34" s="220"/>
      <c r="C34" s="220"/>
      <c r="D34" s="220"/>
      <c r="E34" s="221">
        <f>E31+E30+E29+E28+E27+E25+E24+E22+E21+E20+E19+E18+E17+E15+E13+E12+E11+E10</f>
        <v>48.13</v>
      </c>
      <c r="F34" s="221">
        <f>F31+F30+F29+F28+F27+F25+F24+F22+F21+F20+F19+F18+F17+F15+F13+F12+F11+F10</f>
        <v>48.586600000000004</v>
      </c>
      <c r="G34" s="221">
        <f>G31+G30+G29+G28+G27+G25+G24+G22+G21+G20+G19+G18+G17+G15+G13+G12+G11+G10</f>
        <v>205.51000000000002</v>
      </c>
      <c r="H34" s="221">
        <f>H31+H30+H29+H28+H27+H25+H24+H22+H21+H20+H19+H18+H17+H15+H13+H12+H11+H10</f>
        <v>1467.8800000000003</v>
      </c>
      <c r="I34" s="222">
        <f>I31+I30+I29+I28+I27+I25+I24+I22+I21+I20+I19+I18+I17+I15+I13+I12+I11+I10</f>
        <v>46</v>
      </c>
      <c r="K34" s="219"/>
      <c r="L34" s="220"/>
      <c r="M34" s="220"/>
      <c r="N34" s="220"/>
      <c r="O34" s="221">
        <f>O31+O30+O29+O28+O27+O25+O24+O22+O21+O20+O19+O18+O17+O15+O13+O12+O11+O10</f>
        <v>58.70</v>
      </c>
      <c r="P34" s="221">
        <f>P31+P30+P29+P28+P27+P25+P24+P22+P21+P20+P19+P18+P17+P15+P13+P12+P11+P10</f>
        <v>60.1907</v>
      </c>
      <c r="Q34" s="221">
        <f>Q31+Q30+Q29+Q28+Q27+Q25+Q24+Q22+Q21+Q20+Q19+Q18+Q17+Q15+Q13+Q12+Q11+Q10</f>
        <v>260.42770000000002</v>
      </c>
      <c r="R34" s="221">
        <f>R31+R30+R29+R28+R27+R25+R24+R22+R21+R20+R19+R18+R17+R15+R13+R12+R11+R10</f>
        <v>1815.2597799999999</v>
      </c>
      <c r="S34" s="222">
        <f>S31+S30+S29+S28+S27+S25+S24+S22+S21+S20+S19+S18+S17+S15+S13+S12+S11+S10</f>
        <v>53.629999999999995</v>
      </c>
    </row>
  </sheetData>
  <mergeCells count="66">
    <mergeCell ref="R32:R33"/>
    <mergeCell ref="L28:M28"/>
    <mergeCell ref="L29:M29"/>
    <mergeCell ref="L30:M30"/>
    <mergeCell ref="L31:M31"/>
    <mergeCell ref="K32:N34"/>
    <mergeCell ref="O32:Q32"/>
    <mergeCell ref="L27:M27"/>
    <mergeCell ref="K16:S16"/>
    <mergeCell ref="L17:M17"/>
    <mergeCell ref="L18:M18"/>
    <mergeCell ref="L19:M19"/>
    <mergeCell ref="L20:M20"/>
    <mergeCell ref="L21:M21"/>
    <mergeCell ref="L22:M22"/>
    <mergeCell ref="K23:S23"/>
    <mergeCell ref="L24:M24"/>
    <mergeCell ref="L25:M25"/>
    <mergeCell ref="K26:S26"/>
    <mergeCell ref="L10:M10"/>
    <mergeCell ref="L11:M11"/>
    <mergeCell ref="L12:M12"/>
    <mergeCell ref="L13:M13"/>
    <mergeCell ref="K14:S14"/>
    <mergeCell ref="L15:M15"/>
    <mergeCell ref="E32:G32"/>
    <mergeCell ref="H32:H33"/>
    <mergeCell ref="K1:S1"/>
    <mergeCell ref="N4:R4"/>
    <mergeCell ref="K7:K8"/>
    <mergeCell ref="L7:M8"/>
    <mergeCell ref="N7:N8"/>
    <mergeCell ref="O7:Q7"/>
    <mergeCell ref="R7:R8"/>
    <mergeCell ref="K9:S9"/>
    <mergeCell ref="A1:I1"/>
    <mergeCell ref="D4:H4"/>
    <mergeCell ref="A7:A8"/>
    <mergeCell ref="B7:C8"/>
    <mergeCell ref="D7:D8"/>
    <mergeCell ref="A32:D34"/>
    <mergeCell ref="B21:C21"/>
    <mergeCell ref="B22:C22"/>
    <mergeCell ref="A23:I23"/>
    <mergeCell ref="B24:C24"/>
    <mergeCell ref="B25:C25"/>
    <mergeCell ref="A26:I26"/>
    <mergeCell ref="B27:C27"/>
    <mergeCell ref="B28:C28"/>
    <mergeCell ref="B29:C29"/>
    <mergeCell ref="B30:C30"/>
    <mergeCell ref="B31:C31"/>
    <mergeCell ref="E7:G7"/>
    <mergeCell ref="H7:H8"/>
    <mergeCell ref="B20:C20"/>
    <mergeCell ref="A9:I9"/>
    <mergeCell ref="B10:C10"/>
    <mergeCell ref="B11:C11"/>
    <mergeCell ref="B12:C12"/>
    <mergeCell ref="B13:C13"/>
    <mergeCell ref="A14:I14"/>
    <mergeCell ref="B15:C15"/>
    <mergeCell ref="A16:I16"/>
    <mergeCell ref="B17:C17"/>
    <mergeCell ref="B18:C18"/>
    <mergeCell ref="B19:C19"/>
  </mergeCells>
  <pageMargins left="0.7" right="0.7" top="0.75" bottom="0.75" header="0.3" footer="0.3"/>
  <pageSetup orientation="portrait" paperSize="9" scale="99"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42768de-2ee8-4f81-861e-44b41da466af}">
  <dimension ref="A1:S40"/>
  <sheetViews>
    <sheetView workbookViewId="0" topLeftCell="A7">
      <selection pane="topLeft" activeCell="A18" sqref="A18:I18"/>
    </sheetView>
  </sheetViews>
  <sheetFormatPr defaultRowHeight="15"/>
  <cols>
    <col min="3" max="3" width="14.7142857142857" customWidth="1"/>
    <col min="13" max="13" width="13.8571428571429" customWidth="1"/>
    <col min="15" max="15" width="7.14285714285714" customWidth="1"/>
    <col min="16" max="16" width="7.71428571428571" customWidth="1"/>
    <col min="17" max="18" width="7.14285714285714" customWidth="1"/>
    <col min="19" max="19" width="6.85714285714286" customWidth="1"/>
  </cols>
  <sheetData>
    <row r="1" spans="1:19" ht="15" customHeight="1">
      <c r="A1" s="223" t="s">
        <v>497</v>
      </c>
      <c r="B1" s="224"/>
      <c r="C1" s="224"/>
      <c r="D1" s="224"/>
      <c r="E1" s="224"/>
      <c r="F1" s="224"/>
      <c r="G1" s="224"/>
      <c r="H1" s="224"/>
      <c r="I1" s="225"/>
      <c r="K1" s="155" t="s">
        <v>498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15</v>
      </c>
      <c r="B2" s="162" t="s">
        <v>1</v>
      </c>
      <c r="C2" s="163">
        <v>5</v>
      </c>
      <c r="D2" s="159"/>
      <c r="E2" s="159"/>
      <c r="F2" s="159"/>
      <c r="G2" s="159"/>
      <c r="H2" s="160"/>
      <c r="I2" s="161"/>
      <c r="K2" s="158">
        <v>15</v>
      </c>
      <c r="L2" s="162" t="s">
        <v>1</v>
      </c>
      <c r="M2" s="163">
        <v>5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3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3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 customHeight="1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30" customHeight="1">
      <c r="A10" s="176" t="s">
        <v>48</v>
      </c>
      <c r="B10" s="177" t="s">
        <v>178</v>
      </c>
      <c r="C10" s="177"/>
      <c r="D10" s="178">
        <v>150</v>
      </c>
      <c r="E10" s="179">
        <v>3.84</v>
      </c>
      <c r="F10" s="179">
        <v>7.20</v>
      </c>
      <c r="G10" s="179">
        <v>19.40</v>
      </c>
      <c r="H10" s="180">
        <v>203</v>
      </c>
      <c r="I10" s="181">
        <v>1.50</v>
      </c>
      <c r="K10" s="176" t="s">
        <v>48</v>
      </c>
      <c r="L10" s="177" t="s">
        <v>178</v>
      </c>
      <c r="M10" s="177"/>
      <c r="N10" s="178">
        <v>200</v>
      </c>
      <c r="O10" s="179">
        <v>5.0999999999999996</v>
      </c>
      <c r="P10" s="179">
        <v>9.8000000000000007</v>
      </c>
      <c r="Q10" s="179">
        <v>26</v>
      </c>
      <c r="R10" s="179">
        <v>275.80</v>
      </c>
      <c r="S10" s="182">
        <v>2</v>
      </c>
    </row>
    <row r="11" spans="1:19" ht="15" customHeight="1">
      <c r="A11" s="208"/>
      <c r="B11" s="177" t="s">
        <v>50</v>
      </c>
      <c r="C11" s="177"/>
      <c r="D11" s="178">
        <v>10</v>
      </c>
      <c r="E11" s="179">
        <v>2.64</v>
      </c>
      <c r="F11" s="179">
        <v>2.10</v>
      </c>
      <c r="G11" s="183">
        <v>3.20</v>
      </c>
      <c r="H11" s="180">
        <v>40</v>
      </c>
      <c r="I11" s="182">
        <v>0.06</v>
      </c>
      <c r="K11" s="208"/>
      <c r="L11" s="177" t="s">
        <v>50</v>
      </c>
      <c r="M11" s="177"/>
      <c r="N11" s="178">
        <v>15</v>
      </c>
      <c r="O11" s="179">
        <v>3.80</v>
      </c>
      <c r="P11" s="179">
        <v>3.90</v>
      </c>
      <c r="Q11" s="183">
        <v>4.80</v>
      </c>
      <c r="R11" s="180">
        <v>60</v>
      </c>
      <c r="S11" s="181">
        <v>0.10</v>
      </c>
    </row>
    <row r="12" spans="1:19" ht="15" customHeight="1">
      <c r="A12" s="184"/>
      <c r="B12" s="185" t="s">
        <v>107</v>
      </c>
      <c r="C12" s="185"/>
      <c r="D12" s="186">
        <v>5</v>
      </c>
      <c r="E12" s="187">
        <v>0.05</v>
      </c>
      <c r="F12" s="187">
        <v>3.93</v>
      </c>
      <c r="G12" s="187">
        <v>0.05</v>
      </c>
      <c r="H12" s="187">
        <v>35.43</v>
      </c>
      <c r="I12" s="182"/>
      <c r="K12" s="184"/>
      <c r="L12" s="185" t="s">
        <v>107</v>
      </c>
      <c r="M12" s="185"/>
      <c r="N12" s="186">
        <v>7</v>
      </c>
      <c r="O12" s="189">
        <v>0.070000000000000007</v>
      </c>
      <c r="P12" s="189">
        <v>5.50</v>
      </c>
      <c r="Q12" s="189">
        <v>0.070000000000000007</v>
      </c>
      <c r="R12" s="187">
        <v>49.63</v>
      </c>
      <c r="S12" s="191"/>
    </row>
    <row r="13" spans="1:19" ht="15" customHeight="1">
      <c r="A13" s="176"/>
      <c r="B13" s="177" t="s">
        <v>53</v>
      </c>
      <c r="C13" s="177"/>
      <c r="D13" s="178">
        <v>20</v>
      </c>
      <c r="E13" s="179">
        <v>1.54</v>
      </c>
      <c r="F13" s="180">
        <v>0.54220000000000002</v>
      </c>
      <c r="G13" s="179">
        <v>9.7200000000000006</v>
      </c>
      <c r="H13" s="180">
        <v>48.64</v>
      </c>
      <c r="I13" s="191"/>
      <c r="K13" s="176"/>
      <c r="L13" s="177" t="s">
        <v>22</v>
      </c>
      <c r="M13" s="177"/>
      <c r="N13" s="178">
        <v>30</v>
      </c>
      <c r="O13" s="179">
        <v>2.90</v>
      </c>
      <c r="P13" s="180">
        <v>1.01</v>
      </c>
      <c r="Q13" s="180">
        <v>15.60</v>
      </c>
      <c r="R13" s="180">
        <v>79.099999999999994</v>
      </c>
      <c r="S13" s="182"/>
    </row>
    <row r="14" spans="1:19" ht="15" customHeight="1">
      <c r="A14" s="176">
        <v>395</v>
      </c>
      <c r="B14" s="177" t="s">
        <v>21</v>
      </c>
      <c r="C14" s="177"/>
      <c r="D14" s="178">
        <v>150</v>
      </c>
      <c r="E14" s="179">
        <v>2.2400000000000002</v>
      </c>
      <c r="F14" s="179">
        <v>2.40</v>
      </c>
      <c r="G14" s="178">
        <v>14</v>
      </c>
      <c r="H14" s="180">
        <v>87.50</v>
      </c>
      <c r="I14" s="181">
        <v>1.40</v>
      </c>
      <c r="K14" s="176">
        <v>395</v>
      </c>
      <c r="L14" s="177" t="s">
        <v>277</v>
      </c>
      <c r="M14" s="177"/>
      <c r="N14" s="178">
        <v>180</v>
      </c>
      <c r="O14" s="179">
        <v>2.60</v>
      </c>
      <c r="P14" s="179">
        <v>2.90</v>
      </c>
      <c r="Q14" s="179">
        <v>17</v>
      </c>
      <c r="R14" s="179">
        <v>107.50</v>
      </c>
      <c r="S14" s="182">
        <v>1.70</v>
      </c>
    </row>
    <row r="15" spans="1:19" ht="15">
      <c r="A15" s="176"/>
      <c r="B15" s="177" t="s">
        <v>190</v>
      </c>
      <c r="C15" s="177"/>
      <c r="D15" s="178">
        <v>100</v>
      </c>
      <c r="E15" s="179">
        <v>0.33</v>
      </c>
      <c r="F15" s="179">
        <v>0</v>
      </c>
      <c r="G15" s="179">
        <v>10.30</v>
      </c>
      <c r="H15" s="180">
        <v>47.50</v>
      </c>
      <c r="I15" s="193">
        <v>5</v>
      </c>
      <c r="K15" s="176"/>
      <c r="L15" s="177" t="s">
        <v>190</v>
      </c>
      <c r="M15" s="177"/>
      <c r="N15" s="178">
        <v>120</v>
      </c>
      <c r="O15" s="179">
        <v>0.40</v>
      </c>
      <c r="P15" s="179">
        <v>0.40</v>
      </c>
      <c r="Q15" s="179">
        <v>12.40</v>
      </c>
      <c r="R15" s="180">
        <v>56.40</v>
      </c>
      <c r="S15" s="193">
        <v>6</v>
      </c>
    </row>
    <row r="16" spans="1:19" ht="15">
      <c r="A16" s="173" t="s">
        <v>24</v>
      </c>
      <c r="B16" s="174"/>
      <c r="C16" s="174"/>
      <c r="D16" s="174"/>
      <c r="E16" s="174"/>
      <c r="F16" s="174"/>
      <c r="G16" s="174"/>
      <c r="H16" s="174"/>
      <c r="I16" s="175"/>
      <c r="K16" s="173" t="s">
        <v>24</v>
      </c>
      <c r="L16" s="174"/>
      <c r="M16" s="174"/>
      <c r="N16" s="174"/>
      <c r="O16" s="174"/>
      <c r="P16" s="174"/>
      <c r="Q16" s="174"/>
      <c r="R16" s="174"/>
      <c r="S16" s="175"/>
    </row>
    <row r="17" spans="1:19" ht="15" customHeight="1">
      <c r="A17" s="192" t="s">
        <v>25</v>
      </c>
      <c r="B17" s="177" t="s">
        <v>416</v>
      </c>
      <c r="C17" s="177"/>
      <c r="D17" s="178">
        <v>100</v>
      </c>
      <c r="E17" s="179">
        <v>0.10</v>
      </c>
      <c r="F17" s="180">
        <v>0</v>
      </c>
      <c r="G17" s="179">
        <v>10.30</v>
      </c>
      <c r="H17" s="180">
        <v>42</v>
      </c>
      <c r="I17" s="181">
        <v>0.80</v>
      </c>
      <c r="K17" s="192" t="s">
        <v>25</v>
      </c>
      <c r="L17" s="177" t="s">
        <v>416</v>
      </c>
      <c r="M17" s="177"/>
      <c r="N17" s="178">
        <v>100</v>
      </c>
      <c r="O17" s="179">
        <v>0.10</v>
      </c>
      <c r="P17" s="180">
        <v>0</v>
      </c>
      <c r="Q17" s="179">
        <v>10.30</v>
      </c>
      <c r="R17" s="180">
        <v>42</v>
      </c>
      <c r="S17" s="181">
        <v>0.80</v>
      </c>
    </row>
    <row r="18" spans="1:19" ht="15">
      <c r="A18" s="194" t="s">
        <v>27</v>
      </c>
      <c r="B18" s="195"/>
      <c r="C18" s="195"/>
      <c r="D18" s="195"/>
      <c r="E18" s="195"/>
      <c r="F18" s="195"/>
      <c r="G18" s="195"/>
      <c r="H18" s="195"/>
      <c r="I18" s="196"/>
      <c r="K18" s="194" t="s">
        <v>27</v>
      </c>
      <c r="L18" s="195"/>
      <c r="M18" s="195"/>
      <c r="N18" s="195"/>
      <c r="O18" s="195"/>
      <c r="P18" s="195"/>
      <c r="Q18" s="195"/>
      <c r="R18" s="195"/>
      <c r="S18" s="196"/>
    </row>
    <row r="19" spans="1:19" ht="27.75" customHeight="1">
      <c r="A19" s="206" t="s">
        <v>28</v>
      </c>
      <c r="B19" s="177" t="s">
        <v>29</v>
      </c>
      <c r="C19" s="177"/>
      <c r="D19" s="178">
        <v>40</v>
      </c>
      <c r="E19" s="179">
        <v>0.44</v>
      </c>
      <c r="F19" s="179">
        <v>3.10</v>
      </c>
      <c r="G19" s="179">
        <v>0.80</v>
      </c>
      <c r="H19" s="180">
        <v>32.60</v>
      </c>
      <c r="I19" s="181">
        <v>3.60</v>
      </c>
      <c r="K19" s="206" t="s">
        <v>28</v>
      </c>
      <c r="L19" s="198" t="s">
        <v>29</v>
      </c>
      <c r="M19" s="198"/>
      <c r="N19" s="199">
        <v>60</v>
      </c>
      <c r="O19" s="200">
        <v>0.60</v>
      </c>
      <c r="P19" s="200">
        <v>4.80</v>
      </c>
      <c r="Q19" s="200">
        <v>1.20</v>
      </c>
      <c r="R19" s="201">
        <v>48.95</v>
      </c>
      <c r="S19" s="203">
        <v>4.50</v>
      </c>
    </row>
    <row r="20" spans="1:19" ht="27" customHeight="1">
      <c r="A20" s="176" t="s">
        <v>181</v>
      </c>
      <c r="B20" s="177" t="s">
        <v>182</v>
      </c>
      <c r="C20" s="177"/>
      <c r="D20" s="178">
        <v>165</v>
      </c>
      <c r="E20" s="180">
        <v>2.93</v>
      </c>
      <c r="F20" s="180">
        <v>5.96</v>
      </c>
      <c r="G20" s="180">
        <v>4.13</v>
      </c>
      <c r="H20" s="180">
        <v>93.68</v>
      </c>
      <c r="I20" s="182">
        <v>6</v>
      </c>
      <c r="K20" s="207" t="s">
        <v>181</v>
      </c>
      <c r="L20" s="198" t="s">
        <v>314</v>
      </c>
      <c r="M20" s="198"/>
      <c r="N20" s="199">
        <v>200</v>
      </c>
      <c r="O20" s="200">
        <v>3.60</v>
      </c>
      <c r="P20" s="200">
        <v>7.30</v>
      </c>
      <c r="Q20" s="199">
        <v>5</v>
      </c>
      <c r="R20" s="200">
        <v>113.64</v>
      </c>
      <c r="S20" s="203">
        <v>7.30</v>
      </c>
    </row>
    <row r="21" spans="1:19" ht="15" customHeight="1">
      <c r="A21" s="176">
        <v>255</v>
      </c>
      <c r="B21" s="177" t="s">
        <v>206</v>
      </c>
      <c r="C21" s="177"/>
      <c r="D21" s="178">
        <v>60</v>
      </c>
      <c r="E21" s="179">
        <v>4.80</v>
      </c>
      <c r="F21" s="179">
        <v>3.20</v>
      </c>
      <c r="G21" s="179">
        <v>8.85</v>
      </c>
      <c r="H21" s="180">
        <v>101.21</v>
      </c>
      <c r="I21" s="181">
        <v>0.10</v>
      </c>
      <c r="K21" s="176">
        <v>255</v>
      </c>
      <c r="L21" s="204" t="s">
        <v>206</v>
      </c>
      <c r="M21" s="228"/>
      <c r="N21" s="178">
        <v>70</v>
      </c>
      <c r="O21" s="179">
        <v>7.90</v>
      </c>
      <c r="P21" s="179">
        <v>5.84</v>
      </c>
      <c r="Q21" s="179">
        <v>9.1999999999999993</v>
      </c>
      <c r="R21" s="179">
        <v>147.34</v>
      </c>
      <c r="S21" s="182">
        <v>0.12</v>
      </c>
    </row>
    <row r="22" spans="1:19" ht="15" customHeight="1">
      <c r="A22" s="176">
        <v>350</v>
      </c>
      <c r="B22" s="177" t="s">
        <v>235</v>
      </c>
      <c r="C22" s="177"/>
      <c r="D22" s="178">
        <v>20</v>
      </c>
      <c r="E22" s="179">
        <v>0.64</v>
      </c>
      <c r="F22" s="179">
        <v>2.60</v>
      </c>
      <c r="G22" s="179">
        <v>1.80</v>
      </c>
      <c r="H22" s="180">
        <v>26.80</v>
      </c>
      <c r="I22" s="181">
        <v>0.30</v>
      </c>
      <c r="K22" s="207">
        <v>350</v>
      </c>
      <c r="L22" s="198" t="s">
        <v>235</v>
      </c>
      <c r="M22" s="198"/>
      <c r="N22" s="199">
        <v>25</v>
      </c>
      <c r="O22" s="201">
        <v>0.80</v>
      </c>
      <c r="P22" s="201">
        <v>3.30</v>
      </c>
      <c r="Q22" s="201">
        <v>2.2999999999999998</v>
      </c>
      <c r="R22" s="201">
        <v>34</v>
      </c>
      <c r="S22" s="203">
        <v>0.37</v>
      </c>
    </row>
    <row r="23" spans="1:19" ht="15" customHeight="1">
      <c r="A23" s="176">
        <v>321</v>
      </c>
      <c r="B23" s="185" t="s">
        <v>64</v>
      </c>
      <c r="C23" s="185"/>
      <c r="D23" s="186">
        <v>110</v>
      </c>
      <c r="E23" s="189">
        <v>2.2000000000000002</v>
      </c>
      <c r="F23" s="189">
        <v>5.0999999999999996</v>
      </c>
      <c r="G23" s="189">
        <v>12.80</v>
      </c>
      <c r="H23" s="187">
        <v>116</v>
      </c>
      <c r="I23" s="227">
        <v>6</v>
      </c>
      <c r="K23" s="176">
        <v>321</v>
      </c>
      <c r="L23" s="185" t="s">
        <v>64</v>
      </c>
      <c r="M23" s="185"/>
      <c r="N23" s="186">
        <v>130</v>
      </c>
      <c r="O23" s="189">
        <v>2.60</v>
      </c>
      <c r="P23" s="189">
        <v>5.63</v>
      </c>
      <c r="Q23" s="189">
        <v>14.08</v>
      </c>
      <c r="R23" s="187">
        <v>130.32</v>
      </c>
      <c r="S23" s="188">
        <v>7.04</v>
      </c>
    </row>
    <row r="24" spans="1:19" ht="15" customHeight="1">
      <c r="A24" s="176" t="s">
        <v>330</v>
      </c>
      <c r="B24" s="177" t="s">
        <v>102</v>
      </c>
      <c r="C24" s="177"/>
      <c r="D24" s="178">
        <v>150</v>
      </c>
      <c r="E24" s="179">
        <v>0.10</v>
      </c>
      <c r="F24" s="183">
        <v>0</v>
      </c>
      <c r="G24" s="179">
        <v>20.70</v>
      </c>
      <c r="H24" s="180">
        <v>85.90</v>
      </c>
      <c r="I24" s="193">
        <v>3</v>
      </c>
      <c r="K24" s="176" t="s">
        <v>330</v>
      </c>
      <c r="L24" s="177" t="s">
        <v>102</v>
      </c>
      <c r="M24" s="177"/>
      <c r="N24" s="178">
        <v>180</v>
      </c>
      <c r="O24" s="180">
        <v>0.12</v>
      </c>
      <c r="P24" s="180">
        <v>0</v>
      </c>
      <c r="Q24" s="179">
        <v>24.847999999999999</v>
      </c>
      <c r="R24" s="180">
        <v>103.60</v>
      </c>
      <c r="S24" s="182">
        <v>3.60</v>
      </c>
    </row>
    <row r="25" spans="1:19" ht="15" customHeight="1">
      <c r="A25" s="176"/>
      <c r="B25" s="204" t="s">
        <v>53</v>
      </c>
      <c r="C25" s="228"/>
      <c r="D25" s="178">
        <v>20</v>
      </c>
      <c r="E25" s="179">
        <v>1.51</v>
      </c>
      <c r="F25" s="180">
        <v>0.54220000000000002</v>
      </c>
      <c r="G25" s="179">
        <v>9.7200000000000006</v>
      </c>
      <c r="H25" s="180">
        <v>48.64</v>
      </c>
      <c r="I25" s="191"/>
      <c r="K25" s="176"/>
      <c r="L25" s="177" t="s">
        <v>22</v>
      </c>
      <c r="M25" s="177"/>
      <c r="N25" s="178">
        <v>30</v>
      </c>
      <c r="O25" s="179">
        <v>2.90</v>
      </c>
      <c r="P25" s="180">
        <v>1.01</v>
      </c>
      <c r="Q25" s="180">
        <v>15.60</v>
      </c>
      <c r="R25" s="180">
        <v>79.099999999999994</v>
      </c>
      <c r="S25" s="182"/>
    </row>
    <row r="26" spans="1:19" ht="15" customHeight="1">
      <c r="A26" s="176"/>
      <c r="B26" s="177" t="s">
        <v>379</v>
      </c>
      <c r="C26" s="177"/>
      <c r="D26" s="178">
        <v>20</v>
      </c>
      <c r="E26" s="179">
        <v>1</v>
      </c>
      <c r="F26" s="180">
        <v>0.36</v>
      </c>
      <c r="G26" s="179">
        <v>9.90</v>
      </c>
      <c r="H26" s="180">
        <v>45.60</v>
      </c>
      <c r="I26" s="191"/>
      <c r="K26" s="176"/>
      <c r="L26" s="177" t="s">
        <v>379</v>
      </c>
      <c r="M26" s="177"/>
      <c r="N26" s="178">
        <v>25</v>
      </c>
      <c r="O26" s="180">
        <v>1.47</v>
      </c>
      <c r="P26" s="180">
        <v>0.45</v>
      </c>
      <c r="Q26" s="180">
        <v>13.11</v>
      </c>
      <c r="R26" s="180">
        <v>59.634889999999999</v>
      </c>
      <c r="S26" s="182"/>
    </row>
    <row r="27" spans="1:19" ht="15">
      <c r="A27" s="173" t="s">
        <v>35</v>
      </c>
      <c r="B27" s="174"/>
      <c r="C27" s="174"/>
      <c r="D27" s="174"/>
      <c r="E27" s="174"/>
      <c r="F27" s="174"/>
      <c r="G27" s="174"/>
      <c r="H27" s="174"/>
      <c r="I27" s="175"/>
      <c r="K27" s="173" t="s">
        <v>35</v>
      </c>
      <c r="L27" s="174"/>
      <c r="M27" s="174"/>
      <c r="N27" s="174"/>
      <c r="O27" s="174"/>
      <c r="P27" s="174"/>
      <c r="Q27" s="174"/>
      <c r="R27" s="174"/>
      <c r="S27" s="175"/>
    </row>
    <row r="28" spans="1:19" ht="15" customHeight="1">
      <c r="A28" s="184"/>
      <c r="B28" s="185" t="s">
        <v>79</v>
      </c>
      <c r="C28" s="185"/>
      <c r="D28" s="186">
        <v>30</v>
      </c>
      <c r="E28" s="189">
        <v>1.90</v>
      </c>
      <c r="F28" s="189">
        <v>1.20</v>
      </c>
      <c r="G28" s="189">
        <v>28.90</v>
      </c>
      <c r="H28" s="187">
        <v>92.40</v>
      </c>
      <c r="I28" s="191"/>
      <c r="K28" s="184"/>
      <c r="L28" s="177" t="s">
        <v>79</v>
      </c>
      <c r="M28" s="177"/>
      <c r="N28" s="178">
        <v>60</v>
      </c>
      <c r="O28" s="179">
        <v>3.80</v>
      </c>
      <c r="P28" s="179">
        <v>2.40</v>
      </c>
      <c r="Q28" s="179">
        <v>57.80</v>
      </c>
      <c r="R28" s="180">
        <v>184.80</v>
      </c>
      <c r="S28" s="191"/>
    </row>
    <row r="29" spans="1:19" ht="15" customHeight="1">
      <c r="A29" s="184">
        <v>401</v>
      </c>
      <c r="B29" s="185" t="s">
        <v>38</v>
      </c>
      <c r="C29" s="185"/>
      <c r="D29" s="186">
        <v>180</v>
      </c>
      <c r="E29" s="189">
        <v>5.60</v>
      </c>
      <c r="F29" s="189">
        <v>4.70</v>
      </c>
      <c r="G29" s="189">
        <v>15.80</v>
      </c>
      <c r="H29" s="187">
        <v>103.50</v>
      </c>
      <c r="I29" s="227">
        <v>1.30</v>
      </c>
      <c r="K29" s="184">
        <v>401</v>
      </c>
      <c r="L29" s="185" t="s">
        <v>38</v>
      </c>
      <c r="M29" s="185"/>
      <c r="N29" s="186">
        <v>200</v>
      </c>
      <c r="O29" s="189">
        <v>6.20</v>
      </c>
      <c r="P29" s="189">
        <v>5.20</v>
      </c>
      <c r="Q29" s="187">
        <v>17.55</v>
      </c>
      <c r="R29" s="189">
        <v>115</v>
      </c>
      <c r="S29" s="188">
        <v>1.47</v>
      </c>
    </row>
    <row r="30" spans="1:19" ht="15">
      <c r="A30" s="173" t="s">
        <v>39</v>
      </c>
      <c r="B30" s="174"/>
      <c r="C30" s="174"/>
      <c r="D30" s="174"/>
      <c r="E30" s="174"/>
      <c r="F30" s="174"/>
      <c r="G30" s="174"/>
      <c r="H30" s="174"/>
      <c r="I30" s="175"/>
      <c r="K30" s="173" t="s">
        <v>39</v>
      </c>
      <c r="L30" s="174"/>
      <c r="M30" s="174"/>
      <c r="N30" s="174"/>
      <c r="O30" s="174"/>
      <c r="P30" s="174"/>
      <c r="Q30" s="174"/>
      <c r="R30" s="174"/>
      <c r="S30" s="175"/>
    </row>
    <row r="31" spans="1:19" ht="15" customHeight="1">
      <c r="A31" s="176">
        <v>295</v>
      </c>
      <c r="B31" s="177" t="s">
        <v>499</v>
      </c>
      <c r="C31" s="177"/>
      <c r="D31" s="178">
        <v>60</v>
      </c>
      <c r="E31" s="179">
        <v>7.64</v>
      </c>
      <c r="F31" s="179">
        <v>6.90</v>
      </c>
      <c r="G31" s="179">
        <v>4.70</v>
      </c>
      <c r="H31" s="180">
        <v>109.10</v>
      </c>
      <c r="I31" s="182">
        <v>1.93</v>
      </c>
      <c r="K31" s="176">
        <v>295</v>
      </c>
      <c r="L31" s="177" t="s">
        <v>499</v>
      </c>
      <c r="M31" s="177"/>
      <c r="N31" s="178">
        <v>80</v>
      </c>
      <c r="O31" s="179">
        <v>10.10</v>
      </c>
      <c r="P31" s="179">
        <v>9.1999999999999993</v>
      </c>
      <c r="Q31" s="179">
        <v>6.20</v>
      </c>
      <c r="R31" s="180">
        <v>145.40</v>
      </c>
      <c r="S31" s="182">
        <v>2.56</v>
      </c>
    </row>
    <row r="32" spans="1:19" ht="15" customHeight="1">
      <c r="A32" s="176">
        <v>354</v>
      </c>
      <c r="B32" s="204" t="s">
        <v>129</v>
      </c>
      <c r="C32" s="228"/>
      <c r="D32" s="178">
        <v>15</v>
      </c>
      <c r="E32" s="179">
        <v>0.20</v>
      </c>
      <c r="F32" s="179">
        <v>0.90</v>
      </c>
      <c r="G32" s="179">
        <v>1.20</v>
      </c>
      <c r="H32" s="179">
        <v>16.10</v>
      </c>
      <c r="I32" s="181">
        <v>0.24</v>
      </c>
      <c r="K32" s="176">
        <v>354</v>
      </c>
      <c r="L32" s="204" t="s">
        <v>129</v>
      </c>
      <c r="M32" s="228"/>
      <c r="N32" s="178">
        <v>25</v>
      </c>
      <c r="O32" s="180">
        <v>0.37</v>
      </c>
      <c r="P32" s="180">
        <v>1.38</v>
      </c>
      <c r="Q32" s="179">
        <v>1.90</v>
      </c>
      <c r="R32" s="180">
        <v>19</v>
      </c>
      <c r="S32" s="182">
        <v>0.37</v>
      </c>
    </row>
    <row r="33" spans="1:19" ht="15" customHeight="1">
      <c r="A33" s="176">
        <v>317</v>
      </c>
      <c r="B33" s="177" t="s">
        <v>85</v>
      </c>
      <c r="C33" s="177"/>
      <c r="D33" s="178">
        <v>100</v>
      </c>
      <c r="E33" s="179">
        <v>3.50</v>
      </c>
      <c r="F33" s="179">
        <v>4.50</v>
      </c>
      <c r="G33" s="179">
        <v>18.60</v>
      </c>
      <c r="H33" s="180">
        <v>150</v>
      </c>
      <c r="I33" s="191"/>
      <c r="K33" s="226" t="s">
        <v>236</v>
      </c>
      <c r="L33" s="177" t="s">
        <v>289</v>
      </c>
      <c r="M33" s="177"/>
      <c r="N33" s="178">
        <v>120</v>
      </c>
      <c r="O33" s="179">
        <v>4.20</v>
      </c>
      <c r="P33" s="179">
        <v>5.40</v>
      </c>
      <c r="Q33" s="179">
        <v>22.30</v>
      </c>
      <c r="R33" s="180">
        <v>180.66</v>
      </c>
      <c r="S33" s="191"/>
    </row>
    <row r="34" spans="1:19" ht="39.75" customHeight="1">
      <c r="A34" s="207"/>
      <c r="B34" s="239" t="s">
        <v>438</v>
      </c>
      <c r="C34" s="240"/>
      <c r="D34" s="199">
        <v>25</v>
      </c>
      <c r="E34" s="200">
        <v>0.40</v>
      </c>
      <c r="F34" s="200">
        <v>1.50</v>
      </c>
      <c r="G34" s="200">
        <v>1.1000000000000001</v>
      </c>
      <c r="H34" s="201">
        <v>20.20</v>
      </c>
      <c r="I34" s="203">
        <v>0.16</v>
      </c>
      <c r="K34" s="207"/>
      <c r="L34" s="239" t="s">
        <v>438</v>
      </c>
      <c r="M34" s="240"/>
      <c r="N34" s="199">
        <v>25</v>
      </c>
      <c r="O34" s="200">
        <v>0.40</v>
      </c>
      <c r="P34" s="200">
        <v>1.50</v>
      </c>
      <c r="Q34" s="200">
        <v>1.1000000000000001</v>
      </c>
      <c r="R34" s="201">
        <v>20.20</v>
      </c>
      <c r="S34" s="203">
        <v>0.16</v>
      </c>
    </row>
    <row r="35" spans="1:19" ht="15" customHeight="1">
      <c r="A35" s="207">
        <v>372</v>
      </c>
      <c r="B35" s="177" t="s">
        <v>500</v>
      </c>
      <c r="C35" s="177"/>
      <c r="D35" s="199">
        <v>150</v>
      </c>
      <c r="E35" s="200">
        <v>0.10</v>
      </c>
      <c r="F35" s="200">
        <v>0</v>
      </c>
      <c r="G35" s="200">
        <v>10</v>
      </c>
      <c r="H35" s="201">
        <v>41.50</v>
      </c>
      <c r="I35" s="202">
        <v>5</v>
      </c>
      <c r="K35" s="176">
        <v>372</v>
      </c>
      <c r="L35" s="177" t="s">
        <v>500</v>
      </c>
      <c r="M35" s="177"/>
      <c r="N35" s="178">
        <v>180</v>
      </c>
      <c r="O35" s="180">
        <v>0.12</v>
      </c>
      <c r="P35" s="180">
        <v>0</v>
      </c>
      <c r="Q35" s="180">
        <v>12.40</v>
      </c>
      <c r="R35" s="180">
        <v>50.20</v>
      </c>
      <c r="S35" s="182">
        <v>6</v>
      </c>
    </row>
    <row r="36" spans="1:19" ht="15" customHeight="1">
      <c r="A36" s="176"/>
      <c r="B36" s="177" t="s">
        <v>22</v>
      </c>
      <c r="C36" s="177"/>
      <c r="D36" s="178">
        <v>20</v>
      </c>
      <c r="E36" s="179">
        <v>1.54</v>
      </c>
      <c r="F36" s="180">
        <v>0.54220000000000002</v>
      </c>
      <c r="G36" s="179">
        <v>9.7200000000000006</v>
      </c>
      <c r="H36" s="180">
        <v>48.64</v>
      </c>
      <c r="I36" s="191"/>
      <c r="K36" s="176"/>
      <c r="L36" s="177" t="s">
        <v>379</v>
      </c>
      <c r="M36" s="177"/>
      <c r="N36" s="178">
        <v>25</v>
      </c>
      <c r="O36" s="180">
        <v>1.47</v>
      </c>
      <c r="P36" s="180">
        <v>0.45</v>
      </c>
      <c r="Q36" s="180">
        <v>13.11</v>
      </c>
      <c r="R36" s="180">
        <v>59.634889999999999</v>
      </c>
      <c r="S36" s="182"/>
    </row>
    <row r="37" spans="1:19" ht="15.75" customHeight="1" thickBot="1">
      <c r="A37" s="176"/>
      <c r="B37" s="177" t="s">
        <v>379</v>
      </c>
      <c r="C37" s="177"/>
      <c r="D37" s="178">
        <v>20</v>
      </c>
      <c r="E37" s="179">
        <v>1</v>
      </c>
      <c r="F37" s="180">
        <v>0.36</v>
      </c>
      <c r="G37" s="179">
        <v>9.90</v>
      </c>
      <c r="H37" s="180">
        <v>45.60</v>
      </c>
      <c r="I37" s="191"/>
      <c r="K37" s="176"/>
      <c r="L37" s="177" t="s">
        <v>22</v>
      </c>
      <c r="M37" s="177"/>
      <c r="N37" s="178">
        <v>20</v>
      </c>
      <c r="O37" s="179">
        <v>1.50</v>
      </c>
      <c r="P37" s="180">
        <v>0.54220000000000002</v>
      </c>
      <c r="Q37" s="179">
        <v>9.7200000000000006</v>
      </c>
      <c r="R37" s="180">
        <v>48.64</v>
      </c>
      <c r="S37" s="191"/>
    </row>
    <row r="38" spans="1:19" ht="24" customHeight="1">
      <c r="A38" s="211" t="s">
        <v>501</v>
      </c>
      <c r="B38" s="212"/>
      <c r="C38" s="212"/>
      <c r="D38" s="212"/>
      <c r="E38" s="212" t="s">
        <v>11</v>
      </c>
      <c r="F38" s="212"/>
      <c r="G38" s="212"/>
      <c r="H38" s="213" t="s">
        <v>12</v>
      </c>
      <c r="I38" s="214" t="s">
        <v>13</v>
      </c>
      <c r="K38" s="211" t="s">
        <v>502</v>
      </c>
      <c r="L38" s="212"/>
      <c r="M38" s="212"/>
      <c r="N38" s="212"/>
      <c r="O38" s="212" t="s">
        <v>11</v>
      </c>
      <c r="P38" s="212"/>
      <c r="Q38" s="212"/>
      <c r="R38" s="213" t="s">
        <v>12</v>
      </c>
      <c r="S38" s="214" t="s">
        <v>13</v>
      </c>
    </row>
    <row r="39" spans="1:19" ht="15">
      <c r="A39" s="215"/>
      <c r="B39" s="216"/>
      <c r="C39" s="216"/>
      <c r="D39" s="216"/>
      <c r="E39" s="216" t="s">
        <v>14</v>
      </c>
      <c r="F39" s="216" t="s">
        <v>15</v>
      </c>
      <c r="G39" s="216" t="s">
        <v>16</v>
      </c>
      <c r="H39" s="217"/>
      <c r="I39" s="218" t="s">
        <v>17</v>
      </c>
      <c r="K39" s="215"/>
      <c r="L39" s="216"/>
      <c r="M39" s="216"/>
      <c r="N39" s="216"/>
      <c r="O39" s="216" t="s">
        <v>14</v>
      </c>
      <c r="P39" s="216" t="s">
        <v>15</v>
      </c>
      <c r="Q39" s="216" t="s">
        <v>16</v>
      </c>
      <c r="R39" s="217"/>
      <c r="S39" s="218" t="s">
        <v>17</v>
      </c>
    </row>
    <row r="40" spans="1:19" ht="15.75" thickBot="1">
      <c r="A40" s="219"/>
      <c r="B40" s="220"/>
      <c r="C40" s="220"/>
      <c r="D40" s="220"/>
      <c r="E40" s="221">
        <f>E37+E36+E35+E34+E33+E32+E31+E29+E28+E26+E25+E24+E23+E22+E21+E20+E19+E17+E15+E14+E13+E12+E11+E10</f>
        <v>46.239999999999995</v>
      </c>
      <c r="F40" s="221">
        <f>F37+F36+F35+F34+F33+F32+F31+F29+F28+F26+F25+F24+F23+F22+F21+F20+F19+F17+F15+F14+F13+F12+F11+F10</f>
        <v>57.636600000000008</v>
      </c>
      <c r="G40" s="221">
        <f>G37+G36+G35+G34+G33+G32+G31+G29+G28+G26+G25+G24+G23+G22+G21+G20+G19+G17+G15+G14+G13+G12+G11+G10</f>
        <v>235.59000000000006</v>
      </c>
      <c r="H40" s="221">
        <f>H37+H36+H35+H34+H33+H32+H31+H29+H28+H26+H25+H24+H23+H22+H21+H20+H19+H17+H15+H14+H13+H12+H11+H10</f>
        <v>1681.54</v>
      </c>
      <c r="I40" s="222">
        <f>I37+I36+I35+I34+I33+I32+I31+I29+I28+I26+I25+I24+I23+I22+I21+I20+I19+I17+I15+I14+I13+I12+I11+I10</f>
        <v>36.390000000000008</v>
      </c>
      <c r="K40" s="219"/>
      <c r="L40" s="220"/>
      <c r="M40" s="220"/>
      <c r="N40" s="220"/>
      <c r="O40" s="221">
        <f>O37+O36+O35+O34+O33+O32+O31+O29+O28+O26+O25+O24+O23+O22+O21+O20+O19+O17+O15+O14+O13+O12+O11+O10</f>
        <v>63.11999999999999</v>
      </c>
      <c r="P40" s="221">
        <f>P37+P36+P35+P34+P33+P32+P31+P29+P28+P26+P25+P24+P23+P22+P21+P20+P19+P17+P15+P14+P13+P12+P11+P10</f>
        <v>77.912199999999999</v>
      </c>
      <c r="Q40" s="221">
        <f>Q37+Q36+Q35+Q34+Q33+Q32+Q31+Q29+Q28+Q26+Q25+Q24+Q23+Q22+Q21+Q20+Q19+Q17+Q15+Q14+Q13+Q12+Q11+Q10</f>
        <v>313.58800000000002</v>
      </c>
      <c r="R40" s="221">
        <f>R37+R36+R35+R34+R33+R32+R31+R29+R28+R26+R25+R24+R23+R22+R21+R20+R19+R17+R15+R14+R13+R12+R11+R10</f>
        <v>2210.5497800000003</v>
      </c>
      <c r="S40" s="222">
        <f>S37+S36+S35+S34+S33+S32+S31+S29+S28+S26+S25+S24+S23+S22+S21+S20+S19+S17+S15+S14+S13+S12+S11+S10</f>
        <v>44.09</v>
      </c>
    </row>
  </sheetData>
  <mergeCells count="78">
    <mergeCell ref="R38:R39"/>
    <mergeCell ref="L34:M34"/>
    <mergeCell ref="L35:M35"/>
    <mergeCell ref="L36:M36"/>
    <mergeCell ref="L37:M37"/>
    <mergeCell ref="K38:N40"/>
    <mergeCell ref="O38:Q38"/>
    <mergeCell ref="L33:M33"/>
    <mergeCell ref="L22:M22"/>
    <mergeCell ref="L23:M23"/>
    <mergeCell ref="L24:M24"/>
    <mergeCell ref="L25:M25"/>
    <mergeCell ref="L26:M26"/>
    <mergeCell ref="K27:S27"/>
    <mergeCell ref="L28:M28"/>
    <mergeCell ref="L29:M29"/>
    <mergeCell ref="K30:S30"/>
    <mergeCell ref="L31:M31"/>
    <mergeCell ref="L32:M32"/>
    <mergeCell ref="B13:C13"/>
    <mergeCell ref="B14:C14"/>
    <mergeCell ref="L21:M21"/>
    <mergeCell ref="L10:M10"/>
    <mergeCell ref="L11:M11"/>
    <mergeCell ref="L12:M12"/>
    <mergeCell ref="L13:M13"/>
    <mergeCell ref="L14:M14"/>
    <mergeCell ref="L15:M15"/>
    <mergeCell ref="K16:S16"/>
    <mergeCell ref="L17:M17"/>
    <mergeCell ref="K18:S18"/>
    <mergeCell ref="L19:M19"/>
    <mergeCell ref="L20:M20"/>
    <mergeCell ref="K9:S9"/>
    <mergeCell ref="A9:I9"/>
    <mergeCell ref="B10:C10"/>
    <mergeCell ref="B11:C11"/>
    <mergeCell ref="B12:C12"/>
    <mergeCell ref="K1:S1"/>
    <mergeCell ref="N4:R4"/>
    <mergeCell ref="K7:K8"/>
    <mergeCell ref="L7:M8"/>
    <mergeCell ref="N7:N8"/>
    <mergeCell ref="O7:Q7"/>
    <mergeCell ref="R7:R8"/>
    <mergeCell ref="A38:D40"/>
    <mergeCell ref="A27:I27"/>
    <mergeCell ref="B28:C28"/>
    <mergeCell ref="B29:C29"/>
    <mergeCell ref="A30:I30"/>
    <mergeCell ref="B31:C31"/>
    <mergeCell ref="B32:C32"/>
    <mergeCell ref="B33:C33"/>
    <mergeCell ref="B34:C34"/>
    <mergeCell ref="B35:C35"/>
    <mergeCell ref="B36:C36"/>
    <mergeCell ref="B37:C37"/>
    <mergeCell ref="E38:G38"/>
    <mergeCell ref="H38:H39"/>
    <mergeCell ref="B26:C26"/>
    <mergeCell ref="B15:C15"/>
    <mergeCell ref="A16:I16"/>
    <mergeCell ref="B17:C17"/>
    <mergeCell ref="A18:I18"/>
    <mergeCell ref="B19:C19"/>
    <mergeCell ref="B20:C20"/>
    <mergeCell ref="B21:C21"/>
    <mergeCell ref="B22:C22"/>
    <mergeCell ref="B23:C23"/>
    <mergeCell ref="B24:C24"/>
    <mergeCell ref="B25:C25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1b67ef6-5d20-4244-937a-1e6c062755d0}">
  <dimension ref="A1:S35"/>
  <sheetViews>
    <sheetView workbookViewId="0" topLeftCell="A4">
      <selection pane="topLeft" activeCell="J33" sqref="J33"/>
    </sheetView>
  </sheetViews>
  <sheetFormatPr defaultRowHeight="15"/>
  <cols>
    <col min="3" max="3" width="20.1428571428571" customWidth="1"/>
    <col min="7" max="7" width="7.14285714285714" customWidth="1"/>
    <col min="8" max="8" width="6.85714285714286" customWidth="1"/>
    <col min="9" max="9" width="6.42857142857143" customWidth="1"/>
    <col min="13" max="13" width="16.5714285714286" customWidth="1"/>
    <col min="14" max="14" width="6.42857142857143" customWidth="1"/>
    <col min="15" max="15" width="5.71428571428571" customWidth="1"/>
    <col min="16" max="16" width="5.85714285714286" customWidth="1"/>
    <col min="17" max="17" width="5.28571428571429" customWidth="1"/>
    <col min="18" max="18" width="5.42857142857143" customWidth="1"/>
    <col min="19" max="19" width="6" customWidth="1"/>
  </cols>
  <sheetData>
    <row r="1" spans="1:19" ht="15">
      <c r="A1" s="223" t="s">
        <v>333</v>
      </c>
      <c r="B1" s="224"/>
      <c r="C1" s="224"/>
      <c r="D1" s="224"/>
      <c r="E1" s="224"/>
      <c r="F1" s="224"/>
      <c r="G1" s="224"/>
      <c r="H1" s="224"/>
      <c r="I1" s="225"/>
      <c r="K1" s="155" t="s">
        <v>503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16</v>
      </c>
      <c r="B2" s="162" t="s">
        <v>1</v>
      </c>
      <c r="C2" s="163">
        <v>1</v>
      </c>
      <c r="D2" s="159"/>
      <c r="E2" s="159"/>
      <c r="F2" s="159"/>
      <c r="G2" s="159"/>
      <c r="H2" s="160"/>
      <c r="I2" s="161"/>
      <c r="K2" s="158">
        <v>16</v>
      </c>
      <c r="L2" s="162" t="s">
        <v>1</v>
      </c>
      <c r="M2" s="163">
        <v>1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4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4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291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15">
      <c r="A10" s="176" t="s">
        <v>48</v>
      </c>
      <c r="B10" s="177" t="s">
        <v>123</v>
      </c>
      <c r="C10" s="177"/>
      <c r="D10" s="178">
        <v>150</v>
      </c>
      <c r="E10" s="179">
        <v>3.24</v>
      </c>
      <c r="F10" s="179">
        <v>7.80</v>
      </c>
      <c r="G10" s="179">
        <v>18.60</v>
      </c>
      <c r="H10" s="180">
        <v>207.60</v>
      </c>
      <c r="I10" s="181">
        <v>1.60</v>
      </c>
      <c r="K10" s="176" t="s">
        <v>48</v>
      </c>
      <c r="L10" s="177" t="s">
        <v>123</v>
      </c>
      <c r="M10" s="177"/>
      <c r="N10" s="178">
        <v>200</v>
      </c>
      <c r="O10" s="179">
        <v>4.20</v>
      </c>
      <c r="P10" s="179">
        <v>8.3000000000000007</v>
      </c>
      <c r="Q10" s="179">
        <v>24.20</v>
      </c>
      <c r="R10" s="179">
        <v>289.60000000000002</v>
      </c>
      <c r="S10" s="182">
        <v>2.10</v>
      </c>
    </row>
    <row r="11" spans="1:19" ht="15">
      <c r="A11" s="184"/>
      <c r="B11" s="185" t="s">
        <v>107</v>
      </c>
      <c r="C11" s="185"/>
      <c r="D11" s="186">
        <v>5</v>
      </c>
      <c r="E11" s="189">
        <v>0.05</v>
      </c>
      <c r="F11" s="189">
        <v>3.93</v>
      </c>
      <c r="G11" s="189">
        <v>0.05</v>
      </c>
      <c r="H11" s="187">
        <v>35.43</v>
      </c>
      <c r="I11" s="191"/>
      <c r="K11" s="184"/>
      <c r="L11" s="185" t="s">
        <v>107</v>
      </c>
      <c r="M11" s="185"/>
      <c r="N11" s="186">
        <v>7</v>
      </c>
      <c r="O11" s="189">
        <v>0.070000000000000007</v>
      </c>
      <c r="P11" s="189">
        <v>5.50</v>
      </c>
      <c r="Q11" s="189">
        <v>0.070000000000000007</v>
      </c>
      <c r="R11" s="187">
        <v>49.63</v>
      </c>
      <c r="S11" s="191"/>
    </row>
    <row r="12" spans="1:19" ht="15">
      <c r="A12" s="176"/>
      <c r="B12" s="177" t="s">
        <v>22</v>
      </c>
      <c r="C12" s="177"/>
      <c r="D12" s="178">
        <v>20</v>
      </c>
      <c r="E12" s="179">
        <v>1.51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15">
      <c r="A13" s="208" t="s">
        <v>140</v>
      </c>
      <c r="B13" s="177" t="s">
        <v>141</v>
      </c>
      <c r="C13" s="177"/>
      <c r="D13" s="178">
        <v>150</v>
      </c>
      <c r="E13" s="179">
        <v>1.1000000000000001</v>
      </c>
      <c r="F13" s="179">
        <v>1.20</v>
      </c>
      <c r="G13" s="179">
        <v>1.80</v>
      </c>
      <c r="H13" s="180">
        <v>22.50</v>
      </c>
      <c r="I13" s="181">
        <v>3.80</v>
      </c>
      <c r="K13" s="208" t="s">
        <v>140</v>
      </c>
      <c r="L13" s="177" t="s">
        <v>141</v>
      </c>
      <c r="M13" s="177"/>
      <c r="N13" s="178">
        <v>180</v>
      </c>
      <c r="O13" s="179">
        <v>1.50</v>
      </c>
      <c r="P13" s="179">
        <v>1.6355</v>
      </c>
      <c r="Q13" s="179">
        <v>12.1477</v>
      </c>
      <c r="R13" s="180">
        <v>64.20</v>
      </c>
      <c r="S13" s="182">
        <v>4.5999999999999996</v>
      </c>
    </row>
    <row r="14" spans="1:19" ht="15">
      <c r="A14" s="173" t="s">
        <v>24</v>
      </c>
      <c r="B14" s="174"/>
      <c r="C14" s="174"/>
      <c r="D14" s="174"/>
      <c r="E14" s="174"/>
      <c r="F14" s="174"/>
      <c r="G14" s="174"/>
      <c r="H14" s="174"/>
      <c r="I14" s="175"/>
      <c r="K14" s="173" t="s">
        <v>24</v>
      </c>
      <c r="L14" s="174"/>
      <c r="M14" s="174"/>
      <c r="N14" s="174"/>
      <c r="O14" s="174"/>
      <c r="P14" s="174"/>
      <c r="Q14" s="174"/>
      <c r="R14" s="174"/>
      <c r="S14" s="175"/>
    </row>
    <row r="15" spans="1:19" ht="15">
      <c r="A15" s="192" t="s">
        <v>25</v>
      </c>
      <c r="B15" s="177" t="s">
        <v>403</v>
      </c>
      <c r="C15" s="177"/>
      <c r="D15" s="178">
        <v>100</v>
      </c>
      <c r="E15" s="179">
        <v>0.50</v>
      </c>
      <c r="F15" s="179">
        <v>0.10</v>
      </c>
      <c r="G15" s="179">
        <v>10.10</v>
      </c>
      <c r="H15" s="180">
        <v>43</v>
      </c>
      <c r="I15" s="193">
        <v>2</v>
      </c>
      <c r="K15" s="192" t="s">
        <v>25</v>
      </c>
      <c r="L15" s="177" t="s">
        <v>403</v>
      </c>
      <c r="M15" s="177"/>
      <c r="N15" s="178">
        <v>100</v>
      </c>
      <c r="O15" s="179">
        <v>0.50</v>
      </c>
      <c r="P15" s="179">
        <v>0.10</v>
      </c>
      <c r="Q15" s="179">
        <v>10.10</v>
      </c>
      <c r="R15" s="180">
        <v>43</v>
      </c>
      <c r="S15" s="193">
        <v>2</v>
      </c>
    </row>
    <row r="16" spans="1:19" ht="15">
      <c r="A16" s="194" t="s">
        <v>27</v>
      </c>
      <c r="B16" s="195"/>
      <c r="C16" s="195"/>
      <c r="D16" s="195"/>
      <c r="E16" s="195"/>
      <c r="F16" s="195"/>
      <c r="G16" s="195"/>
      <c r="H16" s="195"/>
      <c r="I16" s="196"/>
      <c r="K16" s="194" t="s">
        <v>27</v>
      </c>
      <c r="L16" s="195"/>
      <c r="M16" s="195"/>
      <c r="N16" s="195"/>
      <c r="O16" s="195"/>
      <c r="P16" s="195"/>
      <c r="Q16" s="195"/>
      <c r="R16" s="195"/>
      <c r="S16" s="196"/>
    </row>
    <row r="17" spans="1:19" ht="28.5" customHeight="1">
      <c r="A17" s="197" t="s">
        <v>109</v>
      </c>
      <c r="B17" s="198" t="s">
        <v>169</v>
      </c>
      <c r="C17" s="198"/>
      <c r="D17" s="199">
        <v>40</v>
      </c>
      <c r="E17" s="200">
        <v>0.10</v>
      </c>
      <c r="F17" s="200">
        <v>3.80</v>
      </c>
      <c r="G17" s="200">
        <v>0.40</v>
      </c>
      <c r="H17" s="201">
        <v>27.10</v>
      </c>
      <c r="I17" s="202">
        <v>1.60</v>
      </c>
      <c r="K17" s="197" t="s">
        <v>109</v>
      </c>
      <c r="L17" s="198" t="s">
        <v>169</v>
      </c>
      <c r="M17" s="198"/>
      <c r="N17" s="199">
        <v>60</v>
      </c>
      <c r="O17" s="200">
        <v>0.20</v>
      </c>
      <c r="P17" s="200">
        <v>5.20</v>
      </c>
      <c r="Q17" s="200">
        <v>1.1000000000000001</v>
      </c>
      <c r="R17" s="201">
        <v>45.57</v>
      </c>
      <c r="S17" s="203">
        <v>2</v>
      </c>
    </row>
    <row r="18" spans="1:19" ht="27" customHeight="1">
      <c r="A18" s="207" t="s">
        <v>227</v>
      </c>
      <c r="B18" s="177" t="s">
        <v>228</v>
      </c>
      <c r="C18" s="177"/>
      <c r="D18" s="178">
        <v>170</v>
      </c>
      <c r="E18" s="179">
        <v>1.30</v>
      </c>
      <c r="F18" s="179">
        <v>1.80</v>
      </c>
      <c r="G18" s="179">
        <v>9.1999999999999993</v>
      </c>
      <c r="H18" s="180">
        <v>111.92</v>
      </c>
      <c r="I18" s="181">
        <v>3.30</v>
      </c>
      <c r="K18" s="207" t="s">
        <v>227</v>
      </c>
      <c r="L18" s="198" t="s">
        <v>329</v>
      </c>
      <c r="M18" s="198"/>
      <c r="N18" s="199">
        <v>200</v>
      </c>
      <c r="O18" s="200">
        <v>1.50</v>
      </c>
      <c r="P18" s="200">
        <v>1.90</v>
      </c>
      <c r="Q18" s="200">
        <v>9.6999999999999993</v>
      </c>
      <c r="R18" s="201">
        <v>131.66999999999999</v>
      </c>
      <c r="S18" s="203">
        <v>3.90</v>
      </c>
    </row>
    <row r="19" spans="1:19" ht="19.5" customHeight="1">
      <c r="A19" s="207">
        <v>278</v>
      </c>
      <c r="B19" s="198" t="s">
        <v>222</v>
      </c>
      <c r="C19" s="198"/>
      <c r="D19" s="199">
        <v>100</v>
      </c>
      <c r="E19" s="200">
        <v>11.20</v>
      </c>
      <c r="F19" s="200">
        <v>5.30</v>
      </c>
      <c r="G19" s="200">
        <v>2.70</v>
      </c>
      <c r="H19" s="201">
        <v>105.40</v>
      </c>
      <c r="I19" s="202">
        <v>0.90</v>
      </c>
      <c r="K19" s="207">
        <v>278</v>
      </c>
      <c r="L19" s="198" t="s">
        <v>504</v>
      </c>
      <c r="M19" s="198"/>
      <c r="N19" s="199">
        <v>110</v>
      </c>
      <c r="O19" s="200">
        <v>13.10</v>
      </c>
      <c r="P19" s="200">
        <v>6.2199</v>
      </c>
      <c r="Q19" s="200">
        <v>3.24</v>
      </c>
      <c r="R19" s="201">
        <v>123.60</v>
      </c>
      <c r="S19" s="203">
        <v>1.1000000000000001</v>
      </c>
    </row>
    <row r="20" spans="1:19" ht="26.25" customHeight="1">
      <c r="A20" s="176">
        <v>165</v>
      </c>
      <c r="B20" s="185" t="s">
        <v>77</v>
      </c>
      <c r="C20" s="185"/>
      <c r="D20" s="186">
        <v>110</v>
      </c>
      <c r="E20" s="189">
        <v>4.30</v>
      </c>
      <c r="F20" s="189">
        <v>5.45</v>
      </c>
      <c r="G20" s="189">
        <v>22.52</v>
      </c>
      <c r="H20" s="187">
        <v>203.06</v>
      </c>
      <c r="I20" s="182"/>
      <c r="K20" s="176">
        <v>165</v>
      </c>
      <c r="L20" s="185" t="s">
        <v>77</v>
      </c>
      <c r="M20" s="185"/>
      <c r="N20" s="186">
        <v>130</v>
      </c>
      <c r="O20" s="189">
        <v>5.43</v>
      </c>
      <c r="P20" s="189">
        <v>6.89</v>
      </c>
      <c r="Q20" s="189">
        <v>26.34</v>
      </c>
      <c r="R20" s="187">
        <v>262.23</v>
      </c>
      <c r="S20" s="191"/>
    </row>
    <row r="21" spans="1:19" ht="24.75" customHeight="1">
      <c r="A21" s="207">
        <v>376</v>
      </c>
      <c r="B21" s="239" t="s">
        <v>159</v>
      </c>
      <c r="C21" s="240"/>
      <c r="D21" s="199">
        <v>150</v>
      </c>
      <c r="E21" s="201">
        <v>0.33</v>
      </c>
      <c r="F21" s="201">
        <v>0.01</v>
      </c>
      <c r="G21" s="201">
        <v>20.83</v>
      </c>
      <c r="H21" s="201">
        <v>84.80</v>
      </c>
      <c r="I21" s="203">
        <v>4.5999999999999996</v>
      </c>
      <c r="K21" s="176">
        <v>376</v>
      </c>
      <c r="L21" s="204" t="s">
        <v>159</v>
      </c>
      <c r="M21" s="228"/>
      <c r="N21" s="178">
        <v>180</v>
      </c>
      <c r="O21" s="180">
        <v>0.38</v>
      </c>
      <c r="P21" s="180">
        <v>0.012</v>
      </c>
      <c r="Q21" s="180">
        <v>25</v>
      </c>
      <c r="R21" s="180">
        <v>101.76</v>
      </c>
      <c r="S21" s="181">
        <v>5.50</v>
      </c>
    </row>
    <row r="22" spans="1:19" ht="15">
      <c r="A22" s="176"/>
      <c r="B22" s="204" t="s">
        <v>22</v>
      </c>
      <c r="C22" s="228"/>
      <c r="D22" s="178">
        <v>20</v>
      </c>
      <c r="E22" s="179">
        <v>1.51</v>
      </c>
      <c r="F22" s="180">
        <v>0.54220000000000002</v>
      </c>
      <c r="G22" s="179">
        <v>9.7200000000000006</v>
      </c>
      <c r="H22" s="180">
        <v>48.64</v>
      </c>
      <c r="I22" s="191"/>
      <c r="K22" s="176"/>
      <c r="L22" s="177" t="s">
        <v>22</v>
      </c>
      <c r="M22" s="177"/>
      <c r="N22" s="178">
        <v>30</v>
      </c>
      <c r="O22" s="179">
        <v>2.90</v>
      </c>
      <c r="P22" s="180">
        <v>1.01</v>
      </c>
      <c r="Q22" s="180">
        <v>15.60</v>
      </c>
      <c r="R22" s="180">
        <v>79.099999999999994</v>
      </c>
      <c r="S22" s="182"/>
    </row>
    <row r="23" spans="1:19" ht="15">
      <c r="A23" s="176"/>
      <c r="B23" s="177" t="s">
        <v>379</v>
      </c>
      <c r="C23" s="177"/>
      <c r="D23" s="178">
        <v>20</v>
      </c>
      <c r="E23" s="179">
        <v>1</v>
      </c>
      <c r="F23" s="180">
        <v>0.36</v>
      </c>
      <c r="G23" s="179">
        <v>9.90</v>
      </c>
      <c r="H23" s="180">
        <v>45.60</v>
      </c>
      <c r="I23" s="191"/>
      <c r="K23" s="176"/>
      <c r="L23" s="177" t="s">
        <v>379</v>
      </c>
      <c r="M23" s="177"/>
      <c r="N23" s="178">
        <v>25</v>
      </c>
      <c r="O23" s="180">
        <v>1.47</v>
      </c>
      <c r="P23" s="180">
        <v>0.45</v>
      </c>
      <c r="Q23" s="180">
        <v>13.11</v>
      </c>
      <c r="R23" s="180">
        <v>59.634889999999999</v>
      </c>
      <c r="S23" s="182"/>
    </row>
    <row r="24" spans="1:19" ht="15">
      <c r="A24" s="173" t="s">
        <v>35</v>
      </c>
      <c r="B24" s="174"/>
      <c r="C24" s="174"/>
      <c r="D24" s="174"/>
      <c r="E24" s="174"/>
      <c r="F24" s="174"/>
      <c r="G24" s="174"/>
      <c r="H24" s="174"/>
      <c r="I24" s="175"/>
      <c r="K24" s="173" t="s">
        <v>35</v>
      </c>
      <c r="L24" s="174"/>
      <c r="M24" s="174"/>
      <c r="N24" s="174"/>
      <c r="O24" s="174"/>
      <c r="P24" s="174"/>
      <c r="Q24" s="174"/>
      <c r="R24" s="174"/>
      <c r="S24" s="175"/>
    </row>
    <row r="25" spans="1:19" ht="22.5" customHeight="1">
      <c r="A25" s="207">
        <v>738</v>
      </c>
      <c r="B25" s="198" t="s">
        <v>183</v>
      </c>
      <c r="C25" s="198"/>
      <c r="D25" s="199">
        <v>60</v>
      </c>
      <c r="E25" s="200">
        <v>3.40</v>
      </c>
      <c r="F25" s="200">
        <v>2.60</v>
      </c>
      <c r="G25" s="200">
        <v>27.50</v>
      </c>
      <c r="H25" s="201">
        <v>155</v>
      </c>
      <c r="I25" s="202">
        <v>2.2000000000000002</v>
      </c>
      <c r="K25" s="207">
        <v>738</v>
      </c>
      <c r="L25" s="198" t="s">
        <v>315</v>
      </c>
      <c r="M25" s="198"/>
      <c r="N25" s="199">
        <v>70</v>
      </c>
      <c r="O25" s="200">
        <v>3.90</v>
      </c>
      <c r="P25" s="200">
        <v>3.10</v>
      </c>
      <c r="Q25" s="200">
        <v>32.10</v>
      </c>
      <c r="R25" s="201">
        <v>181.30</v>
      </c>
      <c r="S25" s="202">
        <v>2.60</v>
      </c>
    </row>
    <row r="26" spans="1:19" ht="26.25" customHeight="1">
      <c r="A26" s="176"/>
      <c r="B26" s="185" t="s">
        <v>174</v>
      </c>
      <c r="C26" s="185"/>
      <c r="D26" s="186">
        <v>180</v>
      </c>
      <c r="E26" s="189">
        <v>5.60</v>
      </c>
      <c r="F26" s="189">
        <v>5.20</v>
      </c>
      <c r="G26" s="189">
        <v>8.50</v>
      </c>
      <c r="H26" s="187">
        <v>109</v>
      </c>
      <c r="I26" s="209">
        <v>2.2000000000000002</v>
      </c>
      <c r="K26" s="176"/>
      <c r="L26" s="185" t="s">
        <v>381</v>
      </c>
      <c r="M26" s="185"/>
      <c r="N26" s="186">
        <v>200</v>
      </c>
      <c r="O26" s="189">
        <v>6.22</v>
      </c>
      <c r="P26" s="189">
        <v>5.78</v>
      </c>
      <c r="Q26" s="189">
        <v>9.44</v>
      </c>
      <c r="R26" s="187">
        <v>121.11</v>
      </c>
      <c r="S26" s="188">
        <v>2.44</v>
      </c>
    </row>
    <row r="27" spans="1:19" ht="15">
      <c r="A27" s="173" t="s">
        <v>39</v>
      </c>
      <c r="B27" s="174"/>
      <c r="C27" s="174"/>
      <c r="D27" s="174"/>
      <c r="E27" s="174"/>
      <c r="F27" s="174"/>
      <c r="G27" s="174"/>
      <c r="H27" s="174"/>
      <c r="I27" s="175"/>
      <c r="K27" s="173" t="s">
        <v>39</v>
      </c>
      <c r="L27" s="174"/>
      <c r="M27" s="174"/>
      <c r="N27" s="174"/>
      <c r="O27" s="174"/>
      <c r="P27" s="174"/>
      <c r="Q27" s="174"/>
      <c r="R27" s="174"/>
      <c r="S27" s="175"/>
    </row>
    <row r="28" spans="1:19" ht="15">
      <c r="A28" s="176">
        <v>45</v>
      </c>
      <c r="B28" s="177" t="s">
        <v>42</v>
      </c>
      <c r="C28" s="177"/>
      <c r="D28" s="178">
        <v>40</v>
      </c>
      <c r="E28" s="179">
        <v>0.50</v>
      </c>
      <c r="F28" s="179">
        <v>3</v>
      </c>
      <c r="G28" s="179">
        <v>3.30</v>
      </c>
      <c r="H28" s="180">
        <v>52.30</v>
      </c>
      <c r="I28" s="181">
        <v>2.90</v>
      </c>
      <c r="K28" s="176" t="s">
        <v>281</v>
      </c>
      <c r="L28" s="177" t="s">
        <v>282</v>
      </c>
      <c r="M28" s="177"/>
      <c r="N28" s="178">
        <v>60</v>
      </c>
      <c r="O28" s="179">
        <v>1.20</v>
      </c>
      <c r="P28" s="179">
        <v>4.80</v>
      </c>
      <c r="Q28" s="179">
        <v>5.20</v>
      </c>
      <c r="R28" s="180">
        <v>80.55</v>
      </c>
      <c r="S28" s="181">
        <v>4.30</v>
      </c>
    </row>
    <row r="29" spans="1:19" ht="15">
      <c r="A29" s="176" t="s">
        <v>40</v>
      </c>
      <c r="B29" s="177" t="s">
        <v>41</v>
      </c>
      <c r="C29" s="177"/>
      <c r="D29" s="178">
        <v>125</v>
      </c>
      <c r="E29" s="179">
        <v>10.40</v>
      </c>
      <c r="F29" s="179">
        <v>8.40</v>
      </c>
      <c r="G29" s="179">
        <v>18.60</v>
      </c>
      <c r="H29" s="179">
        <v>204.20</v>
      </c>
      <c r="I29" s="181">
        <v>5.50</v>
      </c>
      <c r="K29" s="176" t="s">
        <v>40</v>
      </c>
      <c r="L29" s="177" t="s">
        <v>301</v>
      </c>
      <c r="M29" s="177"/>
      <c r="N29" s="178">
        <v>140</v>
      </c>
      <c r="O29" s="179">
        <v>11.80</v>
      </c>
      <c r="P29" s="179">
        <v>10.199999999999999</v>
      </c>
      <c r="Q29" s="179">
        <v>22.70</v>
      </c>
      <c r="R29" s="179">
        <v>243.50</v>
      </c>
      <c r="S29" s="181">
        <v>6.20</v>
      </c>
    </row>
    <row r="30" spans="1:19" ht="15">
      <c r="A30" s="176">
        <v>392</v>
      </c>
      <c r="B30" s="177" t="s">
        <v>86</v>
      </c>
      <c r="C30" s="177"/>
      <c r="D30" s="210" t="s">
        <v>396</v>
      </c>
      <c r="E30" s="179">
        <v>1</v>
      </c>
      <c r="F30" s="179">
        <v>1.20</v>
      </c>
      <c r="G30" s="179">
        <v>9.1999999999999993</v>
      </c>
      <c r="H30" s="180">
        <v>52.40</v>
      </c>
      <c r="I30" s="181">
        <v>1.1000000000000001</v>
      </c>
      <c r="K30" s="176">
        <v>392</v>
      </c>
      <c r="L30" s="204" t="s">
        <v>86</v>
      </c>
      <c r="M30" s="228"/>
      <c r="N30" s="210" t="s">
        <v>397</v>
      </c>
      <c r="O30" s="179">
        <v>1.20</v>
      </c>
      <c r="P30" s="179">
        <v>1.548</v>
      </c>
      <c r="Q30" s="179">
        <v>12</v>
      </c>
      <c r="R30" s="179">
        <v>64</v>
      </c>
      <c r="S30" s="182">
        <v>1.30</v>
      </c>
    </row>
    <row r="31" spans="1:19" ht="15">
      <c r="A31" s="176"/>
      <c r="B31" s="177" t="s">
        <v>22</v>
      </c>
      <c r="C31" s="177"/>
      <c r="D31" s="178">
        <v>20</v>
      </c>
      <c r="E31" s="179">
        <v>1.54</v>
      </c>
      <c r="F31" s="180">
        <v>0.54220000000000002</v>
      </c>
      <c r="G31" s="179">
        <v>9.7200000000000006</v>
      </c>
      <c r="H31" s="180">
        <v>48.64</v>
      </c>
      <c r="I31" s="191"/>
      <c r="K31" s="176"/>
      <c r="L31" s="177" t="s">
        <v>379</v>
      </c>
      <c r="M31" s="177"/>
      <c r="N31" s="178">
        <v>25</v>
      </c>
      <c r="O31" s="180">
        <v>1.47</v>
      </c>
      <c r="P31" s="180">
        <v>0.45</v>
      </c>
      <c r="Q31" s="180">
        <v>13.11</v>
      </c>
      <c r="R31" s="180">
        <v>59.634889999999999</v>
      </c>
      <c r="S31" s="182"/>
    </row>
    <row r="32" spans="1:19" ht="15.75" thickBot="1">
      <c r="A32" s="176"/>
      <c r="B32" s="177" t="s">
        <v>379</v>
      </c>
      <c r="C32" s="177"/>
      <c r="D32" s="178">
        <v>20</v>
      </c>
      <c r="E32" s="179">
        <v>1</v>
      </c>
      <c r="F32" s="180">
        <v>0.36</v>
      </c>
      <c r="G32" s="179">
        <v>9.90</v>
      </c>
      <c r="H32" s="180">
        <v>45.60</v>
      </c>
      <c r="I32" s="191"/>
      <c r="K32" s="176"/>
      <c r="L32" s="177" t="s">
        <v>22</v>
      </c>
      <c r="M32" s="177"/>
      <c r="N32" s="178">
        <v>20</v>
      </c>
      <c r="O32" s="179">
        <v>1.50</v>
      </c>
      <c r="P32" s="180">
        <v>0.54220000000000002</v>
      </c>
      <c r="Q32" s="179">
        <v>9.7200000000000006</v>
      </c>
      <c r="R32" s="180">
        <v>48.64</v>
      </c>
      <c r="S32" s="191"/>
    </row>
    <row r="33" spans="1:19" ht="24">
      <c r="A33" s="211" t="s">
        <v>505</v>
      </c>
      <c r="B33" s="212"/>
      <c r="C33" s="212"/>
      <c r="D33" s="212"/>
      <c r="E33" s="212" t="s">
        <v>11</v>
      </c>
      <c r="F33" s="212"/>
      <c r="G33" s="212"/>
      <c r="H33" s="213" t="s">
        <v>12</v>
      </c>
      <c r="I33" s="214" t="s">
        <v>13</v>
      </c>
      <c r="K33" s="211" t="s">
        <v>506</v>
      </c>
      <c r="L33" s="212"/>
      <c r="M33" s="212"/>
      <c r="N33" s="212"/>
      <c r="O33" s="212" t="s">
        <v>11</v>
      </c>
      <c r="P33" s="212"/>
      <c r="Q33" s="212"/>
      <c r="R33" s="213" t="s">
        <v>12</v>
      </c>
      <c r="S33" s="214" t="s">
        <v>13</v>
      </c>
    </row>
    <row r="34" spans="1:19" ht="15">
      <c r="A34" s="215"/>
      <c r="B34" s="216"/>
      <c r="C34" s="216"/>
      <c r="D34" s="216"/>
      <c r="E34" s="216" t="s">
        <v>14</v>
      </c>
      <c r="F34" s="216" t="s">
        <v>15</v>
      </c>
      <c r="G34" s="216" t="s">
        <v>16</v>
      </c>
      <c r="H34" s="217"/>
      <c r="I34" s="218" t="s">
        <v>17</v>
      </c>
      <c r="K34" s="215"/>
      <c r="L34" s="216"/>
      <c r="M34" s="216"/>
      <c r="N34" s="216"/>
      <c r="O34" s="216" t="s">
        <v>14</v>
      </c>
      <c r="P34" s="216" t="s">
        <v>15</v>
      </c>
      <c r="Q34" s="216" t="s">
        <v>16</v>
      </c>
      <c r="R34" s="217"/>
      <c r="S34" s="218" t="s">
        <v>17</v>
      </c>
    </row>
    <row r="35" spans="1:19" ht="15.75" thickBot="1">
      <c r="A35" s="219"/>
      <c r="B35" s="220"/>
      <c r="C35" s="220"/>
      <c r="D35" s="220"/>
      <c r="E35" s="221">
        <f>E32+E31+E30+E29+E28+E26+E25+E23+E22+E21+E20+E19+E18+E17+E15+E13+E12+E11+E10</f>
        <v>49.58</v>
      </c>
      <c r="F35" s="221">
        <f>F32+F31+F30+F29+F28+F26+F25+F23+F22+F21+F20+F19+F18+F17+F15+F13+F12+F11+F10</f>
        <v>52.136600000000001</v>
      </c>
      <c r="G35" s="221">
        <f>G32+G31+G30+G29+G28+G26+G25+G23+G22+G21+G20+G19+G18+G17+G15+G13+G12+G11+G10</f>
        <v>202.26</v>
      </c>
      <c r="H35" s="221">
        <f>H32+H31+H30+H29+H28+H26+H25+H23+H22+H21+H20+H19+H18+H17+H15+H13+H12+H11+H10</f>
        <v>1650.8300000000002</v>
      </c>
      <c r="I35" s="222">
        <f>I32+I31+I30+I29+I28+I26+I25+I23+I22+I21+I20+I19+I18+I17+I15+I13+I12+I11+I10</f>
        <v>31.700000000000003</v>
      </c>
      <c r="K35" s="219"/>
      <c r="L35" s="220"/>
      <c r="M35" s="220"/>
      <c r="N35" s="220"/>
      <c r="O35" s="221">
        <f>O32+O31+O30+O29+O28+O26+O25+O23+O22+O21+O20+O19+O18+O17+O15+O13+O12+O11+O10</f>
        <v>61.440000000000005</v>
      </c>
      <c r="P35" s="221">
        <f>P32+P31+P30+P29+P28+P26+P25+P23+P22+P21+P20+P19+P18+P17+P15+P13+P12+P11+P10</f>
        <v>64.647600000000011</v>
      </c>
      <c r="Q35" s="221">
        <f>Q32+Q31+Q30+Q29+Q28+Q26+Q25+Q23+Q22+Q21+Q20+Q19+Q18+Q17+Q15+Q13+Q12+Q11+Q10</f>
        <v>260.47770000000003</v>
      </c>
      <c r="R35" s="221">
        <f>R32+R31+R30+R29+R28+R26+R25+R23+R22+R21+R20+R19+R18+R17+R15+R13+R12+R11+R10</f>
        <v>2127.82978</v>
      </c>
      <c r="S35" s="221">
        <f>S32+S31+S30+S29+S28+S26+S25+S23+S22+S21+S20+S19+S18+S17+S15+S13+S12+S11+S10</f>
        <v>38.04</v>
      </c>
    </row>
  </sheetData>
  <mergeCells count="68">
    <mergeCell ref="K33:N35"/>
    <mergeCell ref="O33:Q33"/>
    <mergeCell ref="R33:R34"/>
    <mergeCell ref="K27:S27"/>
    <mergeCell ref="L28:M28"/>
    <mergeCell ref="L29:M29"/>
    <mergeCell ref="L30:M30"/>
    <mergeCell ref="L31:M31"/>
    <mergeCell ref="L32:M32"/>
    <mergeCell ref="L26:M26"/>
    <mergeCell ref="L15:M15"/>
    <mergeCell ref="K16:S16"/>
    <mergeCell ref="L17:M17"/>
    <mergeCell ref="L18:M18"/>
    <mergeCell ref="L19:M19"/>
    <mergeCell ref="L20:M20"/>
    <mergeCell ref="L21:M21"/>
    <mergeCell ref="L22:M22"/>
    <mergeCell ref="L23:M23"/>
    <mergeCell ref="K24:S24"/>
    <mergeCell ref="L25:M25"/>
    <mergeCell ref="K9:S9"/>
    <mergeCell ref="L10:M10"/>
    <mergeCell ref="L11:M11"/>
    <mergeCell ref="L12:M12"/>
    <mergeCell ref="L13:M13"/>
    <mergeCell ref="K14:S14"/>
    <mergeCell ref="A33:D35"/>
    <mergeCell ref="E33:G33"/>
    <mergeCell ref="H33:H34"/>
    <mergeCell ref="K1:S1"/>
    <mergeCell ref="N4:R4"/>
    <mergeCell ref="K7:K8"/>
    <mergeCell ref="L7:M8"/>
    <mergeCell ref="N7:N8"/>
    <mergeCell ref="O7:Q7"/>
    <mergeCell ref="R7:R8"/>
    <mergeCell ref="A27:I27"/>
    <mergeCell ref="B28:C28"/>
    <mergeCell ref="B29:C29"/>
    <mergeCell ref="B30:C30"/>
    <mergeCell ref="B31:C31"/>
    <mergeCell ref="B32:C32"/>
    <mergeCell ref="B21:C21"/>
    <mergeCell ref="B22:C22"/>
    <mergeCell ref="B23:C23"/>
    <mergeCell ref="A24:I24"/>
    <mergeCell ref="B25:C25"/>
    <mergeCell ref="B26:C26"/>
    <mergeCell ref="B20:C20"/>
    <mergeCell ref="A9:I9"/>
    <mergeCell ref="B10:C10"/>
    <mergeCell ref="B11:C11"/>
    <mergeCell ref="B12:C12"/>
    <mergeCell ref="B13:C13"/>
    <mergeCell ref="A14:I14"/>
    <mergeCell ref="B15:C15"/>
    <mergeCell ref="A16:I16"/>
    <mergeCell ref="B17:C17"/>
    <mergeCell ref="B18:C18"/>
    <mergeCell ref="B19:C19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31cf8ca-5b7c-4ab3-85ee-7c7bff0d0acd}">
  <dimension ref="A1:S36"/>
  <sheetViews>
    <sheetView workbookViewId="0" topLeftCell="A4">
      <selection pane="topLeft" activeCell="A14" sqref="A14:I14"/>
    </sheetView>
  </sheetViews>
  <sheetFormatPr defaultRowHeight="15"/>
  <cols>
    <col min="3" max="3" width="20.5714285714286" customWidth="1"/>
    <col min="7" max="7" width="7.57142857142857" customWidth="1"/>
    <col min="8" max="8" width="7" customWidth="1"/>
    <col min="9" max="9" width="6.57142857142857" customWidth="1"/>
    <col min="13" max="13" width="19.8571428571429" customWidth="1"/>
    <col min="14" max="14" width="6" customWidth="1"/>
    <col min="15" max="15" width="7.42857142857143" customWidth="1"/>
    <col min="16" max="16" width="6.71428571428571" customWidth="1"/>
    <col min="17" max="17" width="4.71428571428571" customWidth="1"/>
    <col min="18" max="18" width="6.85714285714286" customWidth="1"/>
    <col min="19" max="19" width="7.28571428571429" customWidth="1"/>
  </cols>
  <sheetData>
    <row r="1" spans="1:19" ht="15">
      <c r="A1" s="223" t="s">
        <v>507</v>
      </c>
      <c r="B1" s="224"/>
      <c r="C1" s="224"/>
      <c r="D1" s="224"/>
      <c r="E1" s="224"/>
      <c r="F1" s="224"/>
      <c r="G1" s="224"/>
      <c r="H1" s="224"/>
      <c r="I1" s="225"/>
      <c r="K1" s="155" t="s">
        <v>508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17</v>
      </c>
      <c r="B2" s="162" t="s">
        <v>1</v>
      </c>
      <c r="C2" s="163">
        <v>2</v>
      </c>
      <c r="D2" s="159"/>
      <c r="E2" s="159"/>
      <c r="F2" s="159"/>
      <c r="G2" s="159"/>
      <c r="H2" s="160"/>
      <c r="I2" s="161"/>
      <c r="K2" s="158">
        <v>17</v>
      </c>
      <c r="L2" s="162" t="s">
        <v>1</v>
      </c>
      <c r="M2" s="163">
        <v>2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4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4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23.25" customHeight="1">
      <c r="A10" s="207">
        <v>206</v>
      </c>
      <c r="B10" s="198" t="s">
        <v>270</v>
      </c>
      <c r="C10" s="198"/>
      <c r="D10" s="199">
        <v>150</v>
      </c>
      <c r="E10" s="200">
        <v>9.3000000000000007</v>
      </c>
      <c r="F10" s="200">
        <v>10.10</v>
      </c>
      <c r="G10" s="200">
        <v>22.70</v>
      </c>
      <c r="H10" s="201">
        <v>194.20</v>
      </c>
      <c r="I10" s="203">
        <v>0.12</v>
      </c>
      <c r="K10" s="207">
        <v>206</v>
      </c>
      <c r="L10" s="198" t="s">
        <v>341</v>
      </c>
      <c r="M10" s="198"/>
      <c r="N10" s="199">
        <v>170</v>
      </c>
      <c r="O10" s="200">
        <v>10.50</v>
      </c>
      <c r="P10" s="201">
        <v>11.80</v>
      </c>
      <c r="Q10" s="201">
        <v>26</v>
      </c>
      <c r="R10" s="201">
        <v>221</v>
      </c>
      <c r="S10" s="203">
        <v>0.16</v>
      </c>
    </row>
    <row r="11" spans="1:19" ht="15">
      <c r="A11" s="176"/>
      <c r="B11" s="177" t="s">
        <v>22</v>
      </c>
      <c r="C11" s="177"/>
      <c r="D11" s="178">
        <v>20</v>
      </c>
      <c r="E11" s="179">
        <v>1.54</v>
      </c>
      <c r="F11" s="180">
        <v>0.54220000000000002</v>
      </c>
      <c r="G11" s="179">
        <v>9.7200000000000006</v>
      </c>
      <c r="H11" s="180">
        <v>48.64</v>
      </c>
      <c r="I11" s="191"/>
      <c r="K11" s="176"/>
      <c r="L11" s="177" t="s">
        <v>22</v>
      </c>
      <c r="M11" s="177"/>
      <c r="N11" s="178">
        <v>30</v>
      </c>
      <c r="O11" s="179">
        <v>2.90</v>
      </c>
      <c r="P11" s="180">
        <v>1.01</v>
      </c>
      <c r="Q11" s="180">
        <v>15.60</v>
      </c>
      <c r="R11" s="180">
        <v>79.099999999999994</v>
      </c>
      <c r="S11" s="182"/>
    </row>
    <row r="12" spans="1:19" ht="15">
      <c r="A12" s="184">
        <v>397</v>
      </c>
      <c r="B12" s="177" t="s">
        <v>52</v>
      </c>
      <c r="C12" s="177"/>
      <c r="D12" s="178">
        <v>150</v>
      </c>
      <c r="E12" s="179">
        <v>2.84</v>
      </c>
      <c r="F12" s="179">
        <v>2.90</v>
      </c>
      <c r="G12" s="179">
        <v>18.80</v>
      </c>
      <c r="H12" s="180">
        <v>91</v>
      </c>
      <c r="I12" s="193">
        <v>1</v>
      </c>
      <c r="K12" s="184">
        <v>397</v>
      </c>
      <c r="L12" s="177" t="s">
        <v>52</v>
      </c>
      <c r="M12" s="177"/>
      <c r="N12" s="178">
        <v>180</v>
      </c>
      <c r="O12" s="179">
        <v>3.30</v>
      </c>
      <c r="P12" s="179">
        <v>3.43336</v>
      </c>
      <c r="Q12" s="179">
        <v>23</v>
      </c>
      <c r="R12" s="180">
        <v>109.60</v>
      </c>
      <c r="S12" s="182">
        <v>1.20</v>
      </c>
    </row>
    <row r="13" spans="1:19" ht="15">
      <c r="A13" s="176"/>
      <c r="B13" s="177" t="s">
        <v>124</v>
      </c>
      <c r="C13" s="177"/>
      <c r="D13" s="178">
        <v>40</v>
      </c>
      <c r="E13" s="179">
        <v>0.30</v>
      </c>
      <c r="F13" s="179">
        <v>0.10</v>
      </c>
      <c r="G13" s="178">
        <v>3</v>
      </c>
      <c r="H13" s="180">
        <v>15.20</v>
      </c>
      <c r="I13" s="181">
        <v>4.50</v>
      </c>
      <c r="K13" s="176"/>
      <c r="L13" s="177" t="s">
        <v>124</v>
      </c>
      <c r="M13" s="177"/>
      <c r="N13" s="178">
        <v>80</v>
      </c>
      <c r="O13" s="179">
        <v>0.50</v>
      </c>
      <c r="P13" s="179">
        <v>0.20</v>
      </c>
      <c r="Q13" s="179">
        <v>6</v>
      </c>
      <c r="R13" s="180">
        <v>30.40</v>
      </c>
      <c r="S13" s="181">
        <v>9</v>
      </c>
    </row>
    <row r="14" spans="1:19" ht="15">
      <c r="A14" s="173" t="s">
        <v>24</v>
      </c>
      <c r="B14" s="174"/>
      <c r="C14" s="174"/>
      <c r="D14" s="174"/>
      <c r="E14" s="174"/>
      <c r="F14" s="174"/>
      <c r="G14" s="174"/>
      <c r="H14" s="174"/>
      <c r="I14" s="175"/>
      <c r="K14" s="173" t="s">
        <v>24</v>
      </c>
      <c r="L14" s="174"/>
      <c r="M14" s="174"/>
      <c r="N14" s="174"/>
      <c r="O14" s="174"/>
      <c r="P14" s="174"/>
      <c r="Q14" s="174"/>
      <c r="R14" s="174"/>
      <c r="S14" s="175"/>
    </row>
    <row r="15" spans="1:19" ht="15">
      <c r="A15" s="192" t="s">
        <v>25</v>
      </c>
      <c r="B15" s="177" t="s">
        <v>375</v>
      </c>
      <c r="C15" s="177"/>
      <c r="D15" s="178">
        <v>100</v>
      </c>
      <c r="E15" s="179">
        <v>0.44</v>
      </c>
      <c r="F15" s="179">
        <v>0</v>
      </c>
      <c r="G15" s="179">
        <v>13.30</v>
      </c>
      <c r="H15" s="180">
        <v>56</v>
      </c>
      <c r="I15" s="193">
        <v>2.50</v>
      </c>
      <c r="K15" s="192" t="s">
        <v>25</v>
      </c>
      <c r="L15" s="177" t="s">
        <v>375</v>
      </c>
      <c r="M15" s="177"/>
      <c r="N15" s="178">
        <v>100</v>
      </c>
      <c r="O15" s="179">
        <v>0.40</v>
      </c>
      <c r="P15" s="179">
        <v>0</v>
      </c>
      <c r="Q15" s="179">
        <v>13.30</v>
      </c>
      <c r="R15" s="180">
        <v>56</v>
      </c>
      <c r="S15" s="193">
        <v>2.50</v>
      </c>
    </row>
    <row r="16" spans="1:19" ht="15">
      <c r="A16" s="194" t="s">
        <v>27</v>
      </c>
      <c r="B16" s="195"/>
      <c r="C16" s="195"/>
      <c r="D16" s="195"/>
      <c r="E16" s="195"/>
      <c r="F16" s="195"/>
      <c r="G16" s="195"/>
      <c r="H16" s="195"/>
      <c r="I16" s="196"/>
      <c r="K16" s="194" t="s">
        <v>27</v>
      </c>
      <c r="L16" s="195"/>
      <c r="M16" s="195"/>
      <c r="N16" s="195"/>
      <c r="O16" s="195"/>
      <c r="P16" s="195"/>
      <c r="Q16" s="195"/>
      <c r="R16" s="195"/>
      <c r="S16" s="196"/>
    </row>
    <row r="17" spans="1:19" ht="27.75" customHeight="1">
      <c r="A17" s="197">
        <v>14</v>
      </c>
      <c r="B17" s="198" t="s">
        <v>509</v>
      </c>
      <c r="C17" s="198"/>
      <c r="D17" s="199">
        <v>40</v>
      </c>
      <c r="E17" s="200">
        <v>0.30</v>
      </c>
      <c r="F17" s="200">
        <v>3.50</v>
      </c>
      <c r="G17" s="200">
        <v>1.80</v>
      </c>
      <c r="H17" s="201">
        <v>35.60</v>
      </c>
      <c r="I17" s="202">
        <v>8.6999999999999993</v>
      </c>
      <c r="K17" s="197">
        <v>14</v>
      </c>
      <c r="L17" s="198" t="s">
        <v>509</v>
      </c>
      <c r="M17" s="198"/>
      <c r="N17" s="199">
        <v>60</v>
      </c>
      <c r="O17" s="200">
        <v>0.50</v>
      </c>
      <c r="P17" s="200">
        <v>5.30</v>
      </c>
      <c r="Q17" s="200">
        <v>2.70</v>
      </c>
      <c r="R17" s="200">
        <v>53.50</v>
      </c>
      <c r="S17" s="203">
        <v>13</v>
      </c>
    </row>
    <row r="18" spans="1:19" ht="15">
      <c r="A18" s="207">
        <v>87</v>
      </c>
      <c r="B18" s="198" t="s">
        <v>111</v>
      </c>
      <c r="C18" s="198"/>
      <c r="D18" s="199">
        <v>150</v>
      </c>
      <c r="E18" s="200">
        <v>4.9400000000000004</v>
      </c>
      <c r="F18" s="200">
        <v>2.80</v>
      </c>
      <c r="G18" s="200">
        <v>10.60</v>
      </c>
      <c r="H18" s="201">
        <v>105.70</v>
      </c>
      <c r="I18" s="203">
        <v>2.90</v>
      </c>
      <c r="K18" s="207">
        <v>87</v>
      </c>
      <c r="L18" s="198" t="s">
        <v>111</v>
      </c>
      <c r="M18" s="198"/>
      <c r="N18" s="199">
        <v>200</v>
      </c>
      <c r="O18" s="200">
        <v>6.50</v>
      </c>
      <c r="P18" s="200">
        <v>3.70</v>
      </c>
      <c r="Q18" s="200">
        <v>14.13</v>
      </c>
      <c r="R18" s="201">
        <v>140.93</v>
      </c>
      <c r="S18" s="203">
        <v>3.30</v>
      </c>
    </row>
    <row r="19" spans="1:19" ht="19.5" customHeight="1">
      <c r="A19" s="207">
        <v>309</v>
      </c>
      <c r="B19" s="282" t="s">
        <v>211</v>
      </c>
      <c r="C19" s="282"/>
      <c r="D19" s="199">
        <v>60</v>
      </c>
      <c r="E19" s="283">
        <v>7.20</v>
      </c>
      <c r="F19" s="283">
        <v>6.80</v>
      </c>
      <c r="G19" s="283">
        <v>11.20</v>
      </c>
      <c r="H19" s="200">
        <v>152.40</v>
      </c>
      <c r="I19" s="284">
        <v>0.78</v>
      </c>
      <c r="K19" s="207">
        <v>309</v>
      </c>
      <c r="L19" s="282" t="s">
        <v>211</v>
      </c>
      <c r="M19" s="282"/>
      <c r="N19" s="199">
        <v>80</v>
      </c>
      <c r="O19" s="283">
        <v>10.80</v>
      </c>
      <c r="P19" s="283">
        <v>10.10</v>
      </c>
      <c r="Q19" s="283">
        <v>6.92</v>
      </c>
      <c r="R19" s="200">
        <v>173.33</v>
      </c>
      <c r="S19" s="284">
        <v>1.04</v>
      </c>
    </row>
    <row r="20" spans="1:19" ht="28.5" customHeight="1">
      <c r="A20" s="184">
        <v>151</v>
      </c>
      <c r="B20" s="185" t="s">
        <v>229</v>
      </c>
      <c r="C20" s="185"/>
      <c r="D20" s="186">
        <v>110</v>
      </c>
      <c r="E20" s="189">
        <v>2.75</v>
      </c>
      <c r="F20" s="189">
        <v>6.38</v>
      </c>
      <c r="G20" s="189">
        <v>14.30</v>
      </c>
      <c r="H20" s="187">
        <v>116.38</v>
      </c>
      <c r="I20" s="188">
        <v>2.75</v>
      </c>
      <c r="K20" s="197">
        <v>151</v>
      </c>
      <c r="L20" s="229" t="s">
        <v>229</v>
      </c>
      <c r="M20" s="229"/>
      <c r="N20" s="186">
        <v>130</v>
      </c>
      <c r="O20" s="189">
        <v>3.08</v>
      </c>
      <c r="P20" s="189">
        <v>7.21</v>
      </c>
      <c r="Q20" s="189">
        <v>18.32</v>
      </c>
      <c r="R20" s="187">
        <v>137.56</v>
      </c>
      <c r="S20" s="188">
        <v>3.19</v>
      </c>
    </row>
    <row r="21" spans="1:19" ht="15">
      <c r="A21" s="207">
        <v>378</v>
      </c>
      <c r="B21" s="198" t="s">
        <v>510</v>
      </c>
      <c r="C21" s="198"/>
      <c r="D21" s="199">
        <v>150</v>
      </c>
      <c r="E21" s="200">
        <v>0</v>
      </c>
      <c r="F21" s="200">
        <v>0</v>
      </c>
      <c r="G21" s="200">
        <v>22</v>
      </c>
      <c r="H21" s="201">
        <v>126.50</v>
      </c>
      <c r="I21" s="274">
        <v>9</v>
      </c>
      <c r="K21" s="176">
        <v>378</v>
      </c>
      <c r="L21" s="177" t="s">
        <v>511</v>
      </c>
      <c r="M21" s="177"/>
      <c r="N21" s="178">
        <v>170</v>
      </c>
      <c r="O21" s="179">
        <v>0</v>
      </c>
      <c r="P21" s="179">
        <v>0</v>
      </c>
      <c r="Q21" s="179">
        <v>24.925</v>
      </c>
      <c r="R21" s="179">
        <v>143.60</v>
      </c>
      <c r="S21" s="181">
        <v>10.199999999999999</v>
      </c>
    </row>
    <row r="22" spans="1:19" ht="15">
      <c r="A22" s="176"/>
      <c r="B22" s="204" t="s">
        <v>22</v>
      </c>
      <c r="C22" s="228"/>
      <c r="D22" s="178">
        <v>20</v>
      </c>
      <c r="E22" s="179">
        <v>1.54</v>
      </c>
      <c r="F22" s="180">
        <v>0.54220000000000002</v>
      </c>
      <c r="G22" s="179">
        <v>9.7200000000000006</v>
      </c>
      <c r="H22" s="180">
        <v>48.64</v>
      </c>
      <c r="I22" s="191"/>
      <c r="K22" s="176"/>
      <c r="L22" s="177" t="s">
        <v>22</v>
      </c>
      <c r="M22" s="177"/>
      <c r="N22" s="178">
        <v>30</v>
      </c>
      <c r="O22" s="179">
        <v>2.90</v>
      </c>
      <c r="P22" s="180">
        <v>1.01</v>
      </c>
      <c r="Q22" s="180">
        <v>15.60</v>
      </c>
      <c r="R22" s="180">
        <v>79.099999999999994</v>
      </c>
      <c r="S22" s="182"/>
    </row>
    <row r="23" spans="1:19" ht="15">
      <c r="A23" s="176"/>
      <c r="B23" s="177" t="s">
        <v>379</v>
      </c>
      <c r="C23" s="177"/>
      <c r="D23" s="178">
        <v>20</v>
      </c>
      <c r="E23" s="179">
        <v>1</v>
      </c>
      <c r="F23" s="180">
        <v>0.36</v>
      </c>
      <c r="G23" s="179">
        <v>9.90</v>
      </c>
      <c r="H23" s="180">
        <v>45.60</v>
      </c>
      <c r="I23" s="191"/>
      <c r="K23" s="176"/>
      <c r="L23" s="177" t="s">
        <v>379</v>
      </c>
      <c r="M23" s="177"/>
      <c r="N23" s="178">
        <v>25</v>
      </c>
      <c r="O23" s="180">
        <v>1.47</v>
      </c>
      <c r="P23" s="180">
        <v>0.45</v>
      </c>
      <c r="Q23" s="180">
        <v>13.11</v>
      </c>
      <c r="R23" s="180">
        <v>59.634889999999999</v>
      </c>
      <c r="S23" s="182"/>
    </row>
    <row r="24" spans="1:19" ht="15">
      <c r="A24" s="173" t="s">
        <v>35</v>
      </c>
      <c r="B24" s="174"/>
      <c r="C24" s="174"/>
      <c r="D24" s="174"/>
      <c r="E24" s="174"/>
      <c r="F24" s="174"/>
      <c r="G24" s="174"/>
      <c r="H24" s="174"/>
      <c r="I24" s="175"/>
      <c r="K24" s="173" t="s">
        <v>35</v>
      </c>
      <c r="L24" s="174"/>
      <c r="M24" s="174"/>
      <c r="N24" s="174"/>
      <c r="O24" s="174"/>
      <c r="P24" s="174"/>
      <c r="Q24" s="174"/>
      <c r="R24" s="174"/>
      <c r="S24" s="175"/>
    </row>
    <row r="25" spans="1:19" ht="15">
      <c r="A25" s="208" t="s">
        <v>196</v>
      </c>
      <c r="B25" s="177" t="s">
        <v>197</v>
      </c>
      <c r="C25" s="177"/>
      <c r="D25" s="178">
        <v>50</v>
      </c>
      <c r="E25" s="179">
        <v>4</v>
      </c>
      <c r="F25" s="179">
        <v>1.40</v>
      </c>
      <c r="G25" s="179">
        <v>25.30</v>
      </c>
      <c r="H25" s="180">
        <v>130.40</v>
      </c>
      <c r="I25" s="181">
        <v>2.60</v>
      </c>
      <c r="K25" s="208" t="s">
        <v>196</v>
      </c>
      <c r="L25" s="177" t="s">
        <v>197</v>
      </c>
      <c r="M25" s="177"/>
      <c r="N25" s="178">
        <v>70</v>
      </c>
      <c r="O25" s="179">
        <v>5.70</v>
      </c>
      <c r="P25" s="180">
        <v>2</v>
      </c>
      <c r="Q25" s="179">
        <v>35.299999999999997</v>
      </c>
      <c r="R25" s="180">
        <v>182.56</v>
      </c>
      <c r="S25" s="182">
        <v>0.18</v>
      </c>
    </row>
    <row r="26" spans="1:19" ht="15">
      <c r="A26" s="267">
        <v>401</v>
      </c>
      <c r="B26" s="268" t="s">
        <v>161</v>
      </c>
      <c r="C26" s="268"/>
      <c r="D26" s="269">
        <v>180</v>
      </c>
      <c r="E26" s="270">
        <v>5.20</v>
      </c>
      <c r="F26" s="270">
        <v>4.4000000000000004</v>
      </c>
      <c r="G26" s="270">
        <v>8</v>
      </c>
      <c r="H26" s="271">
        <v>121.20</v>
      </c>
      <c r="I26" s="272">
        <v>1.60</v>
      </c>
      <c r="K26" s="184">
        <v>401</v>
      </c>
      <c r="L26" s="185" t="s">
        <v>161</v>
      </c>
      <c r="M26" s="185"/>
      <c r="N26" s="186">
        <v>200</v>
      </c>
      <c r="O26" s="189">
        <v>5.60</v>
      </c>
      <c r="P26" s="189">
        <v>6.40</v>
      </c>
      <c r="Q26" s="189">
        <v>8.50</v>
      </c>
      <c r="R26" s="187">
        <v>112</v>
      </c>
      <c r="S26" s="188">
        <v>1.78</v>
      </c>
    </row>
    <row r="27" spans="1:19" ht="15">
      <c r="A27" s="173" t="s">
        <v>39</v>
      </c>
      <c r="B27" s="174"/>
      <c r="C27" s="174"/>
      <c r="D27" s="174"/>
      <c r="E27" s="174"/>
      <c r="F27" s="174"/>
      <c r="G27" s="174"/>
      <c r="H27" s="174"/>
      <c r="I27" s="175"/>
      <c r="K27" s="173" t="s">
        <v>39</v>
      </c>
      <c r="L27" s="174"/>
      <c r="M27" s="174"/>
      <c r="N27" s="174"/>
      <c r="O27" s="174"/>
      <c r="P27" s="174"/>
      <c r="Q27" s="174"/>
      <c r="R27" s="174"/>
      <c r="S27" s="175"/>
    </row>
    <row r="28" spans="1:19" ht="15">
      <c r="A28" s="176">
        <v>261</v>
      </c>
      <c r="B28" s="177" t="s">
        <v>31</v>
      </c>
      <c r="C28" s="177"/>
      <c r="D28" s="178">
        <v>65</v>
      </c>
      <c r="E28" s="179">
        <v>4.84</v>
      </c>
      <c r="F28" s="179">
        <v>5.0999999999999996</v>
      </c>
      <c r="G28" s="180">
        <v>6.80</v>
      </c>
      <c r="H28" s="179">
        <v>92.50</v>
      </c>
      <c r="I28" s="181">
        <v>0.60</v>
      </c>
      <c r="K28" s="176">
        <v>261</v>
      </c>
      <c r="L28" s="177" t="s">
        <v>279</v>
      </c>
      <c r="M28" s="177"/>
      <c r="N28" s="178">
        <v>80</v>
      </c>
      <c r="O28" s="179">
        <v>5.90</v>
      </c>
      <c r="P28" s="179">
        <v>6.30</v>
      </c>
      <c r="Q28" s="180">
        <v>8.36</v>
      </c>
      <c r="R28" s="180">
        <v>113.84</v>
      </c>
      <c r="S28" s="182">
        <v>0.73</v>
      </c>
    </row>
    <row r="29" spans="1:19" ht="15">
      <c r="A29" s="184">
        <v>342</v>
      </c>
      <c r="B29" s="185" t="s">
        <v>32</v>
      </c>
      <c r="C29" s="185"/>
      <c r="D29" s="186">
        <v>110</v>
      </c>
      <c r="E29" s="189">
        <v>2.75</v>
      </c>
      <c r="F29" s="189">
        <v>4.51</v>
      </c>
      <c r="G29" s="189">
        <v>7.48</v>
      </c>
      <c r="H29" s="187">
        <v>129.80000000000001</v>
      </c>
      <c r="I29" s="227">
        <v>4.50</v>
      </c>
      <c r="K29" s="226">
        <v>342</v>
      </c>
      <c r="L29" s="185" t="s">
        <v>32</v>
      </c>
      <c r="M29" s="185"/>
      <c r="N29" s="186">
        <v>130</v>
      </c>
      <c r="O29" s="189">
        <v>3.48</v>
      </c>
      <c r="P29" s="189">
        <v>6.18</v>
      </c>
      <c r="Q29" s="189">
        <v>8.8000000000000007</v>
      </c>
      <c r="R29" s="187">
        <v>161.24</v>
      </c>
      <c r="S29" s="227">
        <v>5.85</v>
      </c>
    </row>
    <row r="30" spans="1:19" ht="15">
      <c r="A30" s="176">
        <v>393</v>
      </c>
      <c r="B30" s="177" t="s">
        <v>43</v>
      </c>
      <c r="C30" s="177"/>
      <c r="D30" s="210" t="s">
        <v>44</v>
      </c>
      <c r="E30" s="180">
        <v>0.11</v>
      </c>
      <c r="F30" s="183"/>
      <c r="G30" s="179">
        <v>8.1999999999999993</v>
      </c>
      <c r="H30" s="180">
        <v>34.60</v>
      </c>
      <c r="I30" s="181">
        <v>2.2000000000000002</v>
      </c>
      <c r="K30" s="176">
        <v>393</v>
      </c>
      <c r="L30" s="177" t="s">
        <v>43</v>
      </c>
      <c r="M30" s="177"/>
      <c r="N30" s="210" t="s">
        <v>283</v>
      </c>
      <c r="O30" s="180">
        <v>0.15</v>
      </c>
      <c r="P30" s="180"/>
      <c r="Q30" s="180">
        <v>9.50</v>
      </c>
      <c r="R30" s="180">
        <v>40.10</v>
      </c>
      <c r="S30" s="182">
        <v>2.50</v>
      </c>
    </row>
    <row r="31" spans="1:19" ht="15">
      <c r="A31" s="176"/>
      <c r="B31" s="177" t="s">
        <v>22</v>
      </c>
      <c r="C31" s="177"/>
      <c r="D31" s="178">
        <v>20</v>
      </c>
      <c r="E31" s="179">
        <v>1.54</v>
      </c>
      <c r="F31" s="180">
        <v>0.54220000000000002</v>
      </c>
      <c r="G31" s="179">
        <v>9.7200000000000006</v>
      </c>
      <c r="H31" s="180">
        <v>48.64</v>
      </c>
      <c r="I31" s="191"/>
      <c r="K31" s="176"/>
      <c r="L31" s="177" t="s">
        <v>379</v>
      </c>
      <c r="M31" s="177"/>
      <c r="N31" s="178">
        <v>25</v>
      </c>
      <c r="O31" s="180">
        <v>1.47</v>
      </c>
      <c r="P31" s="180">
        <v>0.45</v>
      </c>
      <c r="Q31" s="180">
        <v>13.11</v>
      </c>
      <c r="R31" s="180">
        <v>59.634889999999999</v>
      </c>
      <c r="S31" s="182"/>
    </row>
    <row r="32" spans="1:19" ht="15">
      <c r="A32" s="176"/>
      <c r="B32" s="177" t="s">
        <v>379</v>
      </c>
      <c r="C32" s="177"/>
      <c r="D32" s="178">
        <v>20</v>
      </c>
      <c r="E32" s="179">
        <v>1</v>
      </c>
      <c r="F32" s="180">
        <v>0.36</v>
      </c>
      <c r="G32" s="179">
        <v>9.90</v>
      </c>
      <c r="H32" s="180">
        <v>45.60</v>
      </c>
      <c r="I32" s="191"/>
      <c r="K32" s="176"/>
      <c r="L32" s="177" t="s">
        <v>22</v>
      </c>
      <c r="M32" s="177"/>
      <c r="N32" s="178">
        <v>20</v>
      </c>
      <c r="O32" s="179">
        <v>1.50</v>
      </c>
      <c r="P32" s="180">
        <v>0.54220000000000002</v>
      </c>
      <c r="Q32" s="179">
        <v>9.7200000000000006</v>
      </c>
      <c r="R32" s="180">
        <v>48.64</v>
      </c>
      <c r="S32" s="191"/>
    </row>
    <row r="33" spans="1:19" ht="15.75" thickBot="1">
      <c r="A33" s="259"/>
      <c r="B33" s="260"/>
      <c r="C33" s="260"/>
      <c r="D33" s="261"/>
      <c r="E33" s="262"/>
      <c r="F33" s="262"/>
      <c r="G33" s="262"/>
      <c r="H33" s="262"/>
      <c r="I33" s="263"/>
      <c r="K33" s="259"/>
      <c r="L33" s="260" t="s">
        <v>256</v>
      </c>
      <c r="M33" s="260"/>
      <c r="N33" s="261">
        <v>20</v>
      </c>
      <c r="O33" s="262">
        <v>0.02</v>
      </c>
      <c r="P33" s="262">
        <v>0</v>
      </c>
      <c r="Q33" s="262">
        <v>15.60</v>
      </c>
      <c r="R33" s="262">
        <v>66.70</v>
      </c>
      <c r="S33" s="263"/>
    </row>
    <row r="34" spans="1:19" ht="24">
      <c r="A34" s="211" t="s">
        <v>512</v>
      </c>
      <c r="B34" s="212"/>
      <c r="C34" s="212"/>
      <c r="D34" s="212"/>
      <c r="E34" s="212" t="s">
        <v>11</v>
      </c>
      <c r="F34" s="212"/>
      <c r="G34" s="212"/>
      <c r="H34" s="213" t="s">
        <v>12</v>
      </c>
      <c r="I34" s="214" t="s">
        <v>13</v>
      </c>
      <c r="K34" s="211" t="s">
        <v>513</v>
      </c>
      <c r="L34" s="212"/>
      <c r="M34" s="212"/>
      <c r="N34" s="212"/>
      <c r="O34" s="212" t="s">
        <v>11</v>
      </c>
      <c r="P34" s="212"/>
      <c r="Q34" s="212"/>
      <c r="R34" s="213" t="s">
        <v>12</v>
      </c>
      <c r="S34" s="214" t="s">
        <v>13</v>
      </c>
    </row>
    <row r="35" spans="1:19" ht="15">
      <c r="A35" s="215"/>
      <c r="B35" s="216"/>
      <c r="C35" s="216"/>
      <c r="D35" s="216"/>
      <c r="E35" s="216" t="s">
        <v>14</v>
      </c>
      <c r="F35" s="216" t="s">
        <v>15</v>
      </c>
      <c r="G35" s="216" t="s">
        <v>16</v>
      </c>
      <c r="H35" s="217"/>
      <c r="I35" s="218" t="s">
        <v>17</v>
      </c>
      <c r="K35" s="215"/>
      <c r="L35" s="216"/>
      <c r="M35" s="216"/>
      <c r="N35" s="216"/>
      <c r="O35" s="216" t="s">
        <v>14</v>
      </c>
      <c r="P35" s="216" t="s">
        <v>15</v>
      </c>
      <c r="Q35" s="216" t="s">
        <v>16</v>
      </c>
      <c r="R35" s="217"/>
      <c r="S35" s="218" t="s">
        <v>17</v>
      </c>
    </row>
    <row r="36" spans="1:19" ht="15.75" thickBot="1">
      <c r="A36" s="219"/>
      <c r="B36" s="220"/>
      <c r="C36" s="220"/>
      <c r="D36" s="220"/>
      <c r="E36" s="221">
        <f>E33+E32+E31+E30+E29+E28+E26+E25+E23+E22+E21+E20+E19+E18+E17+E15+E13+E12+E11+E10</f>
        <v>51.589999999999989</v>
      </c>
      <c r="F36" s="221">
        <f>F33+F32+F31+F30+F29+F28+F26+F25+F23+F22+F21+F20+F19+F18+F17+F15+F13+F12+F11+F10</f>
        <v>50.336600000000004</v>
      </c>
      <c r="G36" s="221">
        <f>G33+G32+G31+G30+G29+G28+G26+G25+G23+G22+G21+G20+G19+G18+G17+G15+G13+G12+G11+G10</f>
        <v>222.44</v>
      </c>
      <c r="H36" s="221">
        <f>H33+H32+H31+H30+H29+H28+H26+H25+H23+H22+H21+H20+H19+H18+H17+H15+H13+H12+H11+H10</f>
        <v>1638.60</v>
      </c>
      <c r="I36" s="222">
        <f>I33+I32+I31+I30+I29+I28+I26+I25+I23+I22+I21+I20+I19+I18+I17+I15+I13+I12+I11+I10</f>
        <v>43.749999999999993</v>
      </c>
      <c r="K36" s="219"/>
      <c r="L36" s="220"/>
      <c r="M36" s="220"/>
      <c r="N36" s="220"/>
      <c r="O36" s="221">
        <f>O33+O32+O31+O30+O29+O28+O26+O25+O23+O22+O21+O20+O19+O18+O17+O15+O13+O12+O11+O10</f>
        <v>66.669999999999987</v>
      </c>
      <c r="P36" s="221">
        <f>P33+P32+P31+P30+P29+P28+P26+P25+P23+P22+P21+P20+P19+P18+P17+P15+P13+P12+P11+P10</f>
        <v>66.085560000000001</v>
      </c>
      <c r="Q36" s="221">
        <f>Q33+Q32+Q31+Q30+Q29+Q28+Q26+Q25+Q23+Q22+Q21+Q20+Q19+Q18+Q17+Q15+Q13+Q12+Q11+Q10</f>
        <v>288.495</v>
      </c>
      <c r="R36" s="221">
        <f>R33+R32+R31+R30+R29+R28+R26+R25+R23+R22+R21+R20+R19+R18+R17+R15+R13+R12+R11+R10</f>
        <v>2068.4697799999999</v>
      </c>
      <c r="S36" s="221">
        <f>S33+S32+S31+S30+S29+S28+S26+S25+S23+S22+S21+S20+S19+S18+S17+S15+S13+S12+S11+S10</f>
        <v>54.629999999999995</v>
      </c>
    </row>
  </sheetData>
  <mergeCells count="70">
    <mergeCell ref="L32:M32"/>
    <mergeCell ref="L33:M33"/>
    <mergeCell ref="K34:N36"/>
    <mergeCell ref="O34:Q34"/>
    <mergeCell ref="R34:R35"/>
    <mergeCell ref="L31:M31"/>
    <mergeCell ref="L20:M20"/>
    <mergeCell ref="L21:M21"/>
    <mergeCell ref="L22:M22"/>
    <mergeCell ref="L23:M23"/>
    <mergeCell ref="K24:S24"/>
    <mergeCell ref="L25:M25"/>
    <mergeCell ref="L26:M26"/>
    <mergeCell ref="K27:S27"/>
    <mergeCell ref="L28:M28"/>
    <mergeCell ref="L29:M29"/>
    <mergeCell ref="L30:M30"/>
    <mergeCell ref="L19:M19"/>
    <mergeCell ref="R7:R8"/>
    <mergeCell ref="K9:S9"/>
    <mergeCell ref="L10:M10"/>
    <mergeCell ref="L11:M11"/>
    <mergeCell ref="L12:M12"/>
    <mergeCell ref="L13:M13"/>
    <mergeCell ref="K14:S14"/>
    <mergeCell ref="L15:M15"/>
    <mergeCell ref="K16:S16"/>
    <mergeCell ref="L17:M17"/>
    <mergeCell ref="L18:M18"/>
    <mergeCell ref="B33:C33"/>
    <mergeCell ref="A34:D36"/>
    <mergeCell ref="E34:G34"/>
    <mergeCell ref="H34:H35"/>
    <mergeCell ref="K1:S1"/>
    <mergeCell ref="N4:R4"/>
    <mergeCell ref="K7:K8"/>
    <mergeCell ref="L7:M8"/>
    <mergeCell ref="N7:N8"/>
    <mergeCell ref="O7:Q7"/>
    <mergeCell ref="A27:I27"/>
    <mergeCell ref="B28:C28"/>
    <mergeCell ref="B29:C29"/>
    <mergeCell ref="B30:C30"/>
    <mergeCell ref="B31:C31"/>
    <mergeCell ref="B32:C32"/>
    <mergeCell ref="B26:C26"/>
    <mergeCell ref="B15:C15"/>
    <mergeCell ref="A16:I16"/>
    <mergeCell ref="B17:C17"/>
    <mergeCell ref="B18:C18"/>
    <mergeCell ref="B19:C19"/>
    <mergeCell ref="B20:C20"/>
    <mergeCell ref="B21:C21"/>
    <mergeCell ref="B22:C22"/>
    <mergeCell ref="B23:C23"/>
    <mergeCell ref="A24:I24"/>
    <mergeCell ref="B25:C25"/>
    <mergeCell ref="A14:I14"/>
    <mergeCell ref="A1:I1"/>
    <mergeCell ref="D4:H4"/>
    <mergeCell ref="A7:A8"/>
    <mergeCell ref="B7:C8"/>
    <mergeCell ref="D7:D8"/>
    <mergeCell ref="E7:G7"/>
    <mergeCell ref="H7:H8"/>
    <mergeCell ref="A9:I9"/>
    <mergeCell ref="B10:C10"/>
    <mergeCell ref="B11:C11"/>
    <mergeCell ref="B12:C12"/>
    <mergeCell ref="B13:C13"/>
  </mergeCells>
  <pageMargins left="0.7" right="0.7" top="0.75" bottom="0.75" header="0.3" footer="0.3"/>
  <pageSetup orientation="portrait" paperSize="9" scale="99"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836fa68-aff0-4de6-8c28-b6c162c43974}">
  <dimension ref="A1:S38"/>
  <sheetViews>
    <sheetView workbookViewId="0" topLeftCell="A4">
      <selection pane="topLeft" activeCell="H18" sqref="H18"/>
    </sheetView>
  </sheetViews>
  <sheetFormatPr defaultRowHeight="15"/>
  <cols>
    <col min="3" max="3" width="17.4285714285714" customWidth="1"/>
    <col min="9" max="9" width="6" customWidth="1"/>
    <col min="13" max="13" width="20" customWidth="1"/>
    <col min="14" max="14" width="6.71428571428571" customWidth="1"/>
    <col min="15" max="15" width="7.57142857142857" customWidth="1"/>
    <col min="16" max="16" width="7.28571428571429" customWidth="1"/>
    <col min="17" max="17" width="5.71428571428571" customWidth="1"/>
    <col min="18" max="18" width="6.71428571428571" customWidth="1"/>
    <col min="19" max="19" width="5.85714285714286" customWidth="1"/>
  </cols>
  <sheetData>
    <row r="1" spans="1:19" ht="15">
      <c r="A1" s="223" t="s">
        <v>514</v>
      </c>
      <c r="B1" s="224"/>
      <c r="C1" s="224"/>
      <c r="D1" s="224"/>
      <c r="E1" s="224"/>
      <c r="F1" s="224"/>
      <c r="G1" s="224"/>
      <c r="H1" s="224"/>
      <c r="I1" s="225"/>
      <c r="K1" s="155" t="s">
        <v>515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18</v>
      </c>
      <c r="B2" s="162" t="s">
        <v>1</v>
      </c>
      <c r="C2" s="163">
        <v>3</v>
      </c>
      <c r="D2" s="159"/>
      <c r="E2" s="159"/>
      <c r="F2" s="159"/>
      <c r="G2" s="159"/>
      <c r="H2" s="160"/>
      <c r="I2" s="161"/>
      <c r="K2" s="158">
        <v>18</v>
      </c>
      <c r="L2" s="162" t="s">
        <v>1</v>
      </c>
      <c r="M2" s="163">
        <v>3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4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4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291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15">
      <c r="A10" s="176">
        <v>237</v>
      </c>
      <c r="B10" s="185" t="s">
        <v>137</v>
      </c>
      <c r="C10" s="185"/>
      <c r="D10" s="186">
        <v>90</v>
      </c>
      <c r="E10" s="189">
        <v>13.56</v>
      </c>
      <c r="F10" s="189">
        <v>11.40</v>
      </c>
      <c r="G10" s="189">
        <v>10.199999999999999</v>
      </c>
      <c r="H10" s="187">
        <v>225.60</v>
      </c>
      <c r="I10" s="227">
        <v>0.24</v>
      </c>
      <c r="K10" s="176">
        <v>237</v>
      </c>
      <c r="L10" s="185" t="s">
        <v>137</v>
      </c>
      <c r="M10" s="185"/>
      <c r="N10" s="186">
        <v>105</v>
      </c>
      <c r="O10" s="189">
        <v>15.85</v>
      </c>
      <c r="P10" s="189">
        <v>13.23</v>
      </c>
      <c r="Q10" s="189">
        <v>11.86</v>
      </c>
      <c r="R10" s="187">
        <v>263.13</v>
      </c>
      <c r="S10" s="188">
        <v>0.26</v>
      </c>
    </row>
    <row r="11" spans="1:19" ht="15">
      <c r="A11" s="176" t="s">
        <v>138</v>
      </c>
      <c r="B11" s="177" t="s">
        <v>139</v>
      </c>
      <c r="C11" s="177"/>
      <c r="D11" s="178">
        <v>20</v>
      </c>
      <c r="E11" s="179">
        <v>0.10</v>
      </c>
      <c r="F11" s="183">
        <v>0</v>
      </c>
      <c r="G11" s="179">
        <v>13.10</v>
      </c>
      <c r="H11" s="180">
        <v>60.50</v>
      </c>
      <c r="I11" s="181">
        <v>0.10</v>
      </c>
      <c r="K11" s="176" t="s">
        <v>138</v>
      </c>
      <c r="L11" s="177" t="s">
        <v>139</v>
      </c>
      <c r="M11" s="177"/>
      <c r="N11" s="178">
        <v>25</v>
      </c>
      <c r="O11" s="180">
        <v>0.12</v>
      </c>
      <c r="P11" s="180">
        <v>0</v>
      </c>
      <c r="Q11" s="180">
        <v>16.37</v>
      </c>
      <c r="R11" s="180">
        <v>75.63</v>
      </c>
      <c r="S11" s="182">
        <v>0.12</v>
      </c>
    </row>
    <row r="12" spans="1:19" ht="15">
      <c r="A12" s="176"/>
      <c r="B12" s="177" t="s">
        <v>22</v>
      </c>
      <c r="C12" s="177"/>
      <c r="D12" s="178">
        <v>20</v>
      </c>
      <c r="E12" s="179">
        <v>1.54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15">
      <c r="A13" s="176">
        <v>395</v>
      </c>
      <c r="B13" s="177" t="s">
        <v>21</v>
      </c>
      <c r="C13" s="177"/>
      <c r="D13" s="178">
        <v>150</v>
      </c>
      <c r="E13" s="179">
        <v>2.2400000000000002</v>
      </c>
      <c r="F13" s="179">
        <v>2.40</v>
      </c>
      <c r="G13" s="178">
        <v>14</v>
      </c>
      <c r="H13" s="180">
        <v>87.50</v>
      </c>
      <c r="I13" s="181">
        <v>1.40</v>
      </c>
      <c r="K13" s="176">
        <v>395</v>
      </c>
      <c r="L13" s="177" t="s">
        <v>277</v>
      </c>
      <c r="M13" s="177"/>
      <c r="N13" s="178">
        <v>180</v>
      </c>
      <c r="O13" s="179">
        <v>2.60</v>
      </c>
      <c r="P13" s="179">
        <v>2.90</v>
      </c>
      <c r="Q13" s="179">
        <v>17</v>
      </c>
      <c r="R13" s="179">
        <v>107.50</v>
      </c>
      <c r="S13" s="182">
        <v>1.70</v>
      </c>
    </row>
    <row r="14" spans="1:19" ht="15">
      <c r="A14" s="176"/>
      <c r="B14" s="177" t="s">
        <v>190</v>
      </c>
      <c r="C14" s="177"/>
      <c r="D14" s="178">
        <v>100</v>
      </c>
      <c r="E14" s="179">
        <v>0.33</v>
      </c>
      <c r="F14" s="179">
        <v>0</v>
      </c>
      <c r="G14" s="179">
        <v>10.30</v>
      </c>
      <c r="H14" s="180">
        <v>47.50</v>
      </c>
      <c r="I14" s="193">
        <v>5</v>
      </c>
      <c r="K14" s="176"/>
      <c r="L14" s="177" t="s">
        <v>190</v>
      </c>
      <c r="M14" s="177"/>
      <c r="N14" s="178">
        <v>120</v>
      </c>
      <c r="O14" s="179">
        <v>0.40</v>
      </c>
      <c r="P14" s="179">
        <v>0.40</v>
      </c>
      <c r="Q14" s="179">
        <v>12.40</v>
      </c>
      <c r="R14" s="180">
        <v>56.40</v>
      </c>
      <c r="S14" s="193">
        <v>6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54</v>
      </c>
      <c r="C16" s="177"/>
      <c r="D16" s="178">
        <v>100</v>
      </c>
      <c r="E16" s="179">
        <v>0.10</v>
      </c>
      <c r="F16" s="183"/>
      <c r="G16" s="179">
        <v>10.30</v>
      </c>
      <c r="H16" s="180">
        <v>42</v>
      </c>
      <c r="I16" s="181">
        <v>0.80</v>
      </c>
      <c r="K16" s="192" t="s">
        <v>25</v>
      </c>
      <c r="L16" s="177" t="s">
        <v>54</v>
      </c>
      <c r="M16" s="177"/>
      <c r="N16" s="178">
        <v>100</v>
      </c>
      <c r="O16" s="179">
        <v>0.10</v>
      </c>
      <c r="P16" s="183"/>
      <c r="Q16" s="179">
        <v>10.30</v>
      </c>
      <c r="R16" s="180">
        <v>42</v>
      </c>
      <c r="S16" s="181">
        <v>0.80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35.25" customHeight="1">
      <c r="A18" s="207">
        <v>20</v>
      </c>
      <c r="B18" s="239" t="s">
        <v>417</v>
      </c>
      <c r="C18" s="240"/>
      <c r="D18" s="199">
        <v>40</v>
      </c>
      <c r="E18" s="201">
        <v>0.56399999999999995</v>
      </c>
      <c r="F18" s="201">
        <v>2.0299999999999998</v>
      </c>
      <c r="G18" s="200">
        <v>5.60</v>
      </c>
      <c r="H18" s="201">
        <v>35.200000000000003</v>
      </c>
      <c r="I18" s="202">
        <v>14</v>
      </c>
      <c r="K18" s="207">
        <v>20</v>
      </c>
      <c r="L18" s="239" t="s">
        <v>417</v>
      </c>
      <c r="M18" s="240"/>
      <c r="N18" s="199">
        <v>60</v>
      </c>
      <c r="O18" s="201">
        <v>0.84</v>
      </c>
      <c r="P18" s="200">
        <v>3.10</v>
      </c>
      <c r="Q18" s="200">
        <v>8.40</v>
      </c>
      <c r="R18" s="201">
        <v>48.75</v>
      </c>
      <c r="S18" s="202">
        <v>21</v>
      </c>
    </row>
    <row r="19" spans="1:19" ht="15">
      <c r="A19" s="208" t="s">
        <v>73</v>
      </c>
      <c r="B19" s="177" t="s">
        <v>74</v>
      </c>
      <c r="C19" s="177"/>
      <c r="D19" s="178">
        <v>165</v>
      </c>
      <c r="E19" s="179">
        <v>3.60</v>
      </c>
      <c r="F19" s="179">
        <v>6.30</v>
      </c>
      <c r="G19" s="179">
        <v>12.10</v>
      </c>
      <c r="H19" s="180">
        <v>153.10</v>
      </c>
      <c r="I19" s="181">
        <v>4.4000000000000004</v>
      </c>
      <c r="K19" s="208" t="s">
        <v>73</v>
      </c>
      <c r="L19" s="177" t="s">
        <v>288</v>
      </c>
      <c r="M19" s="177"/>
      <c r="N19" s="178">
        <v>200</v>
      </c>
      <c r="O19" s="179">
        <v>4.0999999999999996</v>
      </c>
      <c r="P19" s="179">
        <v>8</v>
      </c>
      <c r="Q19" s="179">
        <v>15.20</v>
      </c>
      <c r="R19" s="180">
        <v>188</v>
      </c>
      <c r="S19" s="182">
        <v>5.30</v>
      </c>
    </row>
    <row r="20" spans="1:19" ht="25.5" customHeight="1">
      <c r="A20" s="207">
        <v>281</v>
      </c>
      <c r="B20" s="198" t="s">
        <v>112</v>
      </c>
      <c r="C20" s="198"/>
      <c r="D20" s="199">
        <v>55</v>
      </c>
      <c r="E20" s="200">
        <v>5.70</v>
      </c>
      <c r="F20" s="200">
        <v>7.10</v>
      </c>
      <c r="G20" s="200">
        <v>5.40</v>
      </c>
      <c r="H20" s="201">
        <v>126.50</v>
      </c>
      <c r="I20" s="202">
        <v>0.30</v>
      </c>
      <c r="K20" s="207">
        <v>281</v>
      </c>
      <c r="L20" s="198" t="s">
        <v>112</v>
      </c>
      <c r="M20" s="198"/>
      <c r="N20" s="199">
        <v>70</v>
      </c>
      <c r="O20" s="200">
        <v>7.20</v>
      </c>
      <c r="P20" s="200">
        <v>9.10</v>
      </c>
      <c r="Q20" s="200">
        <v>6.87</v>
      </c>
      <c r="R20" s="201">
        <v>161</v>
      </c>
      <c r="S20" s="203">
        <v>0.35</v>
      </c>
    </row>
    <row r="21" spans="1:19" ht="27.75" customHeight="1">
      <c r="A21" s="176">
        <v>320</v>
      </c>
      <c r="B21" s="185" t="s">
        <v>212</v>
      </c>
      <c r="C21" s="185"/>
      <c r="D21" s="186">
        <v>110</v>
      </c>
      <c r="E21" s="189">
        <v>3.08</v>
      </c>
      <c r="F21" s="189">
        <v>4.62</v>
      </c>
      <c r="G21" s="189">
        <v>8.25</v>
      </c>
      <c r="H21" s="187">
        <v>127.82</v>
      </c>
      <c r="I21" s="227">
        <v>7.70</v>
      </c>
      <c r="K21" s="207">
        <v>320</v>
      </c>
      <c r="L21" s="235" t="s">
        <v>212</v>
      </c>
      <c r="M21" s="236"/>
      <c r="N21" s="230">
        <v>130</v>
      </c>
      <c r="O21" s="231">
        <v>3.66</v>
      </c>
      <c r="P21" s="232">
        <v>5.46</v>
      </c>
      <c r="Q21" s="232">
        <v>9.75</v>
      </c>
      <c r="R21" s="232">
        <v>151.06</v>
      </c>
      <c r="S21" s="234">
        <v>9.10</v>
      </c>
    </row>
    <row r="22" spans="1:19" ht="27" customHeight="1">
      <c r="A22" s="207">
        <v>376</v>
      </c>
      <c r="B22" s="177" t="s">
        <v>449</v>
      </c>
      <c r="C22" s="177"/>
      <c r="D22" s="199">
        <v>150</v>
      </c>
      <c r="E22" s="200">
        <v>0.50</v>
      </c>
      <c r="F22" s="200">
        <v>0.10</v>
      </c>
      <c r="G22" s="200">
        <v>19.90</v>
      </c>
      <c r="H22" s="201">
        <v>84.20</v>
      </c>
      <c r="I22" s="202">
        <v>5.50</v>
      </c>
      <c r="K22" s="207">
        <v>376</v>
      </c>
      <c r="L22" s="198" t="s">
        <v>130</v>
      </c>
      <c r="M22" s="198"/>
      <c r="N22" s="199">
        <v>180</v>
      </c>
      <c r="O22" s="201">
        <v>0.70</v>
      </c>
      <c r="P22" s="200">
        <v>0.20</v>
      </c>
      <c r="Q22" s="200">
        <v>25.10</v>
      </c>
      <c r="R22" s="201">
        <v>106.50</v>
      </c>
      <c r="S22" s="203">
        <v>6.60</v>
      </c>
    </row>
    <row r="23" spans="1:19" ht="15">
      <c r="A23" s="176"/>
      <c r="B23" s="204" t="s">
        <v>53</v>
      </c>
      <c r="C23" s="228"/>
      <c r="D23" s="178">
        <v>20</v>
      </c>
      <c r="E23" s="179">
        <v>1.54</v>
      </c>
      <c r="F23" s="180">
        <v>0.54220000000000002</v>
      </c>
      <c r="G23" s="179">
        <v>9.7200000000000006</v>
      </c>
      <c r="H23" s="180">
        <v>48.64</v>
      </c>
      <c r="I23" s="191"/>
      <c r="K23" s="176"/>
      <c r="L23" s="177" t="s">
        <v>22</v>
      </c>
      <c r="M23" s="177"/>
      <c r="N23" s="178">
        <v>30</v>
      </c>
      <c r="O23" s="179">
        <v>2.90</v>
      </c>
      <c r="P23" s="180">
        <v>1.01</v>
      </c>
      <c r="Q23" s="180">
        <v>15.60</v>
      </c>
      <c r="R23" s="180">
        <v>79.099999999999994</v>
      </c>
      <c r="S23" s="182"/>
    </row>
    <row r="24" spans="1:19" ht="15">
      <c r="A24" s="176"/>
      <c r="B24" s="177" t="s">
        <v>379</v>
      </c>
      <c r="C24" s="177"/>
      <c r="D24" s="178">
        <v>20</v>
      </c>
      <c r="E24" s="179">
        <v>1</v>
      </c>
      <c r="F24" s="180">
        <v>0.36</v>
      </c>
      <c r="G24" s="179">
        <v>9.90</v>
      </c>
      <c r="H24" s="180">
        <v>45.60</v>
      </c>
      <c r="I24" s="191"/>
      <c r="K24" s="176"/>
      <c r="L24" s="177" t="s">
        <v>379</v>
      </c>
      <c r="M24" s="177"/>
      <c r="N24" s="178">
        <v>25</v>
      </c>
      <c r="O24" s="180">
        <v>1.47</v>
      </c>
      <c r="P24" s="180">
        <v>0.45</v>
      </c>
      <c r="Q24" s="180">
        <v>13.11</v>
      </c>
      <c r="R24" s="180">
        <v>59.634889999999999</v>
      </c>
      <c r="S24" s="182"/>
    </row>
    <row r="25" spans="1:19" ht="15">
      <c r="A25" s="173" t="s">
        <v>35</v>
      </c>
      <c r="B25" s="174"/>
      <c r="C25" s="174"/>
      <c r="D25" s="174"/>
      <c r="E25" s="174"/>
      <c r="F25" s="174"/>
      <c r="G25" s="174"/>
      <c r="H25" s="174"/>
      <c r="I25" s="175"/>
      <c r="K25" s="173" t="s">
        <v>35</v>
      </c>
      <c r="L25" s="174"/>
      <c r="M25" s="174"/>
      <c r="N25" s="174"/>
      <c r="O25" s="174"/>
      <c r="P25" s="174"/>
      <c r="Q25" s="174"/>
      <c r="R25" s="174"/>
      <c r="S25" s="175"/>
    </row>
    <row r="26" spans="1:19" ht="15">
      <c r="A26" s="176" t="s">
        <v>209</v>
      </c>
      <c r="B26" s="177" t="s">
        <v>210</v>
      </c>
      <c r="C26" s="177"/>
      <c r="D26" s="178">
        <v>50</v>
      </c>
      <c r="E26" s="179">
        <v>3.90</v>
      </c>
      <c r="F26" s="179">
        <v>3</v>
      </c>
      <c r="G26" s="179">
        <v>27.30</v>
      </c>
      <c r="H26" s="180">
        <v>157</v>
      </c>
      <c r="I26" s="181">
        <v>0.30</v>
      </c>
      <c r="K26" s="176" t="s">
        <v>209</v>
      </c>
      <c r="L26" s="177" t="s">
        <v>210</v>
      </c>
      <c r="M26" s="177"/>
      <c r="N26" s="178">
        <v>70</v>
      </c>
      <c r="O26" s="179">
        <v>5</v>
      </c>
      <c r="P26" s="179">
        <v>3.90</v>
      </c>
      <c r="Q26" s="179">
        <v>39</v>
      </c>
      <c r="R26" s="180">
        <v>219.80</v>
      </c>
      <c r="S26" s="181">
        <v>0.50</v>
      </c>
    </row>
    <row r="27" spans="1:19" ht="15">
      <c r="A27" s="184">
        <v>401</v>
      </c>
      <c r="B27" s="185" t="s">
        <v>394</v>
      </c>
      <c r="C27" s="185"/>
      <c r="D27" s="186">
        <v>180</v>
      </c>
      <c r="E27" s="189">
        <v>5.20</v>
      </c>
      <c r="F27" s="189">
        <v>4.50</v>
      </c>
      <c r="G27" s="189">
        <v>15</v>
      </c>
      <c r="H27" s="187">
        <v>134</v>
      </c>
      <c r="I27" s="227">
        <v>1.32</v>
      </c>
      <c r="K27" s="184">
        <v>401</v>
      </c>
      <c r="L27" s="185" t="s">
        <v>394</v>
      </c>
      <c r="M27" s="185"/>
      <c r="N27" s="186">
        <v>200</v>
      </c>
      <c r="O27" s="189">
        <v>5.60</v>
      </c>
      <c r="P27" s="189">
        <v>5</v>
      </c>
      <c r="Q27" s="189">
        <v>22</v>
      </c>
      <c r="R27" s="189">
        <v>154</v>
      </c>
      <c r="S27" s="188">
        <v>1.47</v>
      </c>
    </row>
    <row r="28" spans="1:19" ht="15">
      <c r="A28" s="173" t="s">
        <v>39</v>
      </c>
      <c r="B28" s="174"/>
      <c r="C28" s="174"/>
      <c r="D28" s="174"/>
      <c r="E28" s="174"/>
      <c r="F28" s="174"/>
      <c r="G28" s="174"/>
      <c r="H28" s="174"/>
      <c r="I28" s="175"/>
      <c r="K28" s="173" t="s">
        <v>39</v>
      </c>
      <c r="L28" s="174"/>
      <c r="M28" s="174"/>
      <c r="N28" s="174"/>
      <c r="O28" s="174"/>
      <c r="P28" s="174"/>
      <c r="Q28" s="174"/>
      <c r="R28" s="174"/>
      <c r="S28" s="175"/>
    </row>
    <row r="29" spans="1:19" ht="27" customHeight="1">
      <c r="A29" s="176">
        <v>305</v>
      </c>
      <c r="B29" s="177" t="s">
        <v>443</v>
      </c>
      <c r="C29" s="177"/>
      <c r="D29" s="178">
        <v>60</v>
      </c>
      <c r="E29" s="179">
        <v>6.30</v>
      </c>
      <c r="F29" s="179">
        <v>7.10</v>
      </c>
      <c r="G29" s="179">
        <v>5.80</v>
      </c>
      <c r="H29" s="180">
        <v>108.60</v>
      </c>
      <c r="I29" s="181">
        <v>0.90</v>
      </c>
      <c r="K29" s="176">
        <v>305</v>
      </c>
      <c r="L29" s="177" t="s">
        <v>443</v>
      </c>
      <c r="M29" s="177"/>
      <c r="N29" s="178">
        <v>70</v>
      </c>
      <c r="O29" s="179">
        <v>7.40</v>
      </c>
      <c r="P29" s="179">
        <v>8.1999999999999993</v>
      </c>
      <c r="Q29" s="179">
        <v>6.80</v>
      </c>
      <c r="R29" s="180">
        <v>126.70</v>
      </c>
      <c r="S29" s="182">
        <v>0.97</v>
      </c>
    </row>
    <row r="30" spans="1:19" ht="15">
      <c r="A30" s="176" t="s">
        <v>83</v>
      </c>
      <c r="B30" s="177" t="s">
        <v>84</v>
      </c>
      <c r="C30" s="177"/>
      <c r="D30" s="178">
        <v>15</v>
      </c>
      <c r="E30" s="179">
        <v>0.20</v>
      </c>
      <c r="F30" s="179">
        <v>0.90</v>
      </c>
      <c r="G30" s="179">
        <v>1.20</v>
      </c>
      <c r="H30" s="179">
        <v>16.10</v>
      </c>
      <c r="I30" s="181">
        <v>0.30</v>
      </c>
      <c r="K30" s="176" t="s">
        <v>83</v>
      </c>
      <c r="L30" s="177" t="s">
        <v>84</v>
      </c>
      <c r="M30" s="177"/>
      <c r="N30" s="178">
        <v>30</v>
      </c>
      <c r="O30" s="179">
        <v>0.40</v>
      </c>
      <c r="P30" s="179">
        <v>1.80</v>
      </c>
      <c r="Q30" s="179">
        <v>3.20</v>
      </c>
      <c r="R30" s="179">
        <v>32.799999999999997</v>
      </c>
      <c r="S30" s="181">
        <v>0.60</v>
      </c>
    </row>
    <row r="31" spans="1:19" ht="21.75" customHeight="1">
      <c r="A31" s="176">
        <v>317</v>
      </c>
      <c r="B31" s="185" t="s">
        <v>85</v>
      </c>
      <c r="C31" s="185"/>
      <c r="D31" s="186">
        <v>110</v>
      </c>
      <c r="E31" s="189">
        <v>3.85</v>
      </c>
      <c r="F31" s="189">
        <v>4.95</v>
      </c>
      <c r="G31" s="189">
        <v>20.46</v>
      </c>
      <c r="H31" s="187">
        <v>165</v>
      </c>
      <c r="I31" s="191"/>
      <c r="K31" s="226">
        <v>317</v>
      </c>
      <c r="L31" s="185" t="s">
        <v>289</v>
      </c>
      <c r="M31" s="185"/>
      <c r="N31" s="186">
        <v>130</v>
      </c>
      <c r="O31" s="189">
        <v>4.55</v>
      </c>
      <c r="P31" s="189">
        <v>5.85</v>
      </c>
      <c r="Q31" s="189">
        <v>26.35</v>
      </c>
      <c r="R31" s="187">
        <v>195.72</v>
      </c>
      <c r="S31" s="191"/>
    </row>
    <row r="32" spans="1:19" ht="30" customHeight="1">
      <c r="A32" s="176"/>
      <c r="B32" s="204" t="s">
        <v>237</v>
      </c>
      <c r="C32" s="228"/>
      <c r="D32" s="178">
        <v>20</v>
      </c>
      <c r="E32" s="179">
        <v>0.16</v>
      </c>
      <c r="F32" s="180">
        <v>0.02</v>
      </c>
      <c r="G32" s="179">
        <v>0.80</v>
      </c>
      <c r="H32" s="180">
        <v>3.50</v>
      </c>
      <c r="I32" s="181">
        <v>2</v>
      </c>
      <c r="K32" s="176"/>
      <c r="L32" s="204" t="s">
        <v>237</v>
      </c>
      <c r="M32" s="228"/>
      <c r="N32" s="178">
        <v>25</v>
      </c>
      <c r="O32" s="180">
        <v>0.25</v>
      </c>
      <c r="P32" s="180">
        <v>0.025000000000000001</v>
      </c>
      <c r="Q32" s="180">
        <v>1</v>
      </c>
      <c r="R32" s="180">
        <v>4.38</v>
      </c>
      <c r="S32" s="182">
        <v>2.50</v>
      </c>
    </row>
    <row r="33" spans="1:19" ht="15">
      <c r="A33" s="176">
        <v>394</v>
      </c>
      <c r="B33" s="177" t="s">
        <v>69</v>
      </c>
      <c r="C33" s="177"/>
      <c r="D33" s="178">
        <v>150</v>
      </c>
      <c r="E33" s="179">
        <v>1.1000000000000001</v>
      </c>
      <c r="F33" s="179">
        <v>1.20</v>
      </c>
      <c r="G33" s="179">
        <v>9.3000000000000007</v>
      </c>
      <c r="H33" s="180">
        <v>53.20</v>
      </c>
      <c r="I33" s="181">
        <v>0.50</v>
      </c>
      <c r="K33" s="176">
        <v>394</v>
      </c>
      <c r="L33" s="177" t="s">
        <v>69</v>
      </c>
      <c r="M33" s="177"/>
      <c r="N33" s="178">
        <v>180</v>
      </c>
      <c r="O33" s="179">
        <v>1.50</v>
      </c>
      <c r="P33" s="179">
        <v>1.70</v>
      </c>
      <c r="Q33" s="179">
        <v>12.10</v>
      </c>
      <c r="R33" s="179">
        <v>65.50</v>
      </c>
      <c r="S33" s="182">
        <v>0.56000000000000005</v>
      </c>
    </row>
    <row r="34" spans="1:19" ht="15">
      <c r="A34" s="176"/>
      <c r="B34" s="177" t="s">
        <v>22</v>
      </c>
      <c r="C34" s="177"/>
      <c r="D34" s="178">
        <v>20</v>
      </c>
      <c r="E34" s="179">
        <v>1.54</v>
      </c>
      <c r="F34" s="180">
        <v>0.54220000000000002</v>
      </c>
      <c r="G34" s="179">
        <v>9.7200000000000006</v>
      </c>
      <c r="H34" s="180">
        <v>48.64</v>
      </c>
      <c r="I34" s="191"/>
      <c r="K34" s="176"/>
      <c r="L34" s="177" t="s">
        <v>379</v>
      </c>
      <c r="M34" s="177"/>
      <c r="N34" s="178">
        <v>25</v>
      </c>
      <c r="O34" s="180">
        <v>1.47</v>
      </c>
      <c r="P34" s="180">
        <v>0.45</v>
      </c>
      <c r="Q34" s="180">
        <v>13.11</v>
      </c>
      <c r="R34" s="180">
        <v>59.634889999999999</v>
      </c>
      <c r="S34" s="182"/>
    </row>
    <row r="35" spans="1:19" ht="15.75" thickBot="1">
      <c r="A35" s="176"/>
      <c r="B35" s="177" t="s">
        <v>379</v>
      </c>
      <c r="C35" s="177"/>
      <c r="D35" s="178">
        <v>20</v>
      </c>
      <c r="E35" s="179">
        <v>1</v>
      </c>
      <c r="F35" s="180">
        <v>0.36</v>
      </c>
      <c r="G35" s="179">
        <v>9.90</v>
      </c>
      <c r="H35" s="180">
        <v>45.60</v>
      </c>
      <c r="I35" s="191"/>
      <c r="K35" s="176"/>
      <c r="L35" s="177" t="s">
        <v>22</v>
      </c>
      <c r="M35" s="177"/>
      <c r="N35" s="178">
        <v>20</v>
      </c>
      <c r="O35" s="179">
        <v>1.50</v>
      </c>
      <c r="P35" s="180">
        <v>0.54220000000000002</v>
      </c>
      <c r="Q35" s="179">
        <v>9.7200000000000006</v>
      </c>
      <c r="R35" s="180">
        <v>48.64</v>
      </c>
      <c r="S35" s="191"/>
    </row>
    <row r="36" spans="1:19" ht="24">
      <c r="A36" s="211" t="s">
        <v>516</v>
      </c>
      <c r="B36" s="212"/>
      <c r="C36" s="212"/>
      <c r="D36" s="212"/>
      <c r="E36" s="212" t="s">
        <v>11</v>
      </c>
      <c r="F36" s="212"/>
      <c r="G36" s="212"/>
      <c r="H36" s="213" t="s">
        <v>12</v>
      </c>
      <c r="I36" s="214" t="s">
        <v>13</v>
      </c>
      <c r="K36" s="211" t="s">
        <v>517</v>
      </c>
      <c r="L36" s="212"/>
      <c r="M36" s="212"/>
      <c r="N36" s="212"/>
      <c r="O36" s="212" t="s">
        <v>11</v>
      </c>
      <c r="P36" s="212"/>
      <c r="Q36" s="212"/>
      <c r="R36" s="213" t="s">
        <v>12</v>
      </c>
      <c r="S36" s="214" t="s">
        <v>13</v>
      </c>
    </row>
    <row r="37" spans="1:19" ht="15">
      <c r="A37" s="215"/>
      <c r="B37" s="216"/>
      <c r="C37" s="216"/>
      <c r="D37" s="216"/>
      <c r="E37" s="216" t="s">
        <v>14</v>
      </c>
      <c r="F37" s="216" t="s">
        <v>15</v>
      </c>
      <c r="G37" s="216" t="s">
        <v>16</v>
      </c>
      <c r="H37" s="217"/>
      <c r="I37" s="218" t="s">
        <v>17</v>
      </c>
      <c r="K37" s="215"/>
      <c r="L37" s="216"/>
      <c r="M37" s="216"/>
      <c r="N37" s="216"/>
      <c r="O37" s="216" t="s">
        <v>14</v>
      </c>
      <c r="P37" s="216" t="s">
        <v>15</v>
      </c>
      <c r="Q37" s="216" t="s">
        <v>16</v>
      </c>
      <c r="R37" s="217"/>
      <c r="S37" s="218" t="s">
        <v>17</v>
      </c>
    </row>
    <row r="38" spans="1:19" ht="15.75" thickBot="1">
      <c r="A38" s="219"/>
      <c r="B38" s="220"/>
      <c r="C38" s="220"/>
      <c r="D38" s="220"/>
      <c r="E38" s="221">
        <f>E35+E34+E33+E32+E31+E30+E29+E27+E26+E24+E23+E22+E21+E20+E19+E18+E16+E14+E13+E12+E11+E10</f>
        <v>57.104000000000006</v>
      </c>
      <c r="F38" s="221">
        <f>F35+F34+F33+F32+F31+F30+F29+F27+F26+F24+F23+F22+F21+F20+F19+F18+F16+F14+F13+F12+F11+F10</f>
        <v>57.9666</v>
      </c>
      <c r="G38" s="221">
        <f>G35+G34+G33+G32+G31+G30+G29+G27+G26+G24+G23+G22+G21+G20+G19+G18+G16+G14+G13+G12+G11+G10</f>
        <v>237.97</v>
      </c>
      <c r="H38" s="221">
        <f>H35+H34+H33+H32+H31+H30+H29+H27+H26+H24+H23+H22+H21+H20+H19+H18+H16+H14+H13+H12+H11+H10</f>
        <v>1864.44</v>
      </c>
      <c r="I38" s="222">
        <f>I35+I34+I33+I32+I31+I30+I29+I27+I26+I24+I23+I22+I21+I20+I19+I18+I16+I14+I13+I12+I11+I10</f>
        <v>44.76</v>
      </c>
      <c r="K38" s="219"/>
      <c r="L38" s="220"/>
      <c r="M38" s="220"/>
      <c r="N38" s="220"/>
      <c r="O38" s="221">
        <f>O35+O34+O33+O32+O31+O30+O29+O27+O26+O24+O23+O22+O21+O20+O19+O18+O16+O14+O13+O12+O11+O10</f>
        <v>70.510000000000005</v>
      </c>
      <c r="P38" s="221">
        <f>P35+P34+P33+P32+P31+P30+P29+P27+P26+P24+P23+P22+P21+P20+P19+P18+P16+P14+P13+P12+P11+P10</f>
        <v>72.327199999999991</v>
      </c>
      <c r="Q38" s="221">
        <f>Q35+Q34+Q33+Q32+Q31+Q30+Q29+Q27+Q26+Q24+Q23+Q22+Q21+Q20+Q19+Q18+Q16+Q14+Q13+Q12+Q11+Q10</f>
        <v>310.84000000000003</v>
      </c>
      <c r="R38" s="221">
        <f>R35+R34+R33+R32+R31+R30+R29+R27+R26+R24+R23+R22+R21+R20+R19+R18+R16+R14+R13+R12+R11+R10</f>
        <v>2324.9797800000001</v>
      </c>
      <c r="S38" s="222">
        <f>S35+S34+S33+S32+S31+S30+S29+S27+S26+S24+S23+S22+S21+S20+S19+S18+S16+S14+S13+S12+S11+S10</f>
        <v>57.83</v>
      </c>
    </row>
  </sheetData>
  <mergeCells count="74">
    <mergeCell ref="R36:R37"/>
    <mergeCell ref="L27:M27"/>
    <mergeCell ref="K28:S28"/>
    <mergeCell ref="L29:M29"/>
    <mergeCell ref="L30:M30"/>
    <mergeCell ref="L31:M31"/>
    <mergeCell ref="L32:M32"/>
    <mergeCell ref="L33:M33"/>
    <mergeCell ref="L34:M34"/>
    <mergeCell ref="L35:M35"/>
    <mergeCell ref="K36:N38"/>
    <mergeCell ref="O36:Q36"/>
    <mergeCell ref="L26:M26"/>
    <mergeCell ref="K15:S15"/>
    <mergeCell ref="L16:M16"/>
    <mergeCell ref="K17:S17"/>
    <mergeCell ref="L18:M18"/>
    <mergeCell ref="L19:M19"/>
    <mergeCell ref="L20:M20"/>
    <mergeCell ref="L21:M21"/>
    <mergeCell ref="L22:M22"/>
    <mergeCell ref="L23:M23"/>
    <mergeCell ref="L24:M24"/>
    <mergeCell ref="K25:S25"/>
    <mergeCell ref="L14:M14"/>
    <mergeCell ref="K1:S1"/>
    <mergeCell ref="N4:R4"/>
    <mergeCell ref="K7:K8"/>
    <mergeCell ref="L7:M8"/>
    <mergeCell ref="N7:N8"/>
    <mergeCell ref="O7:Q7"/>
    <mergeCell ref="R7:R8"/>
    <mergeCell ref="K9:S9"/>
    <mergeCell ref="L10:M10"/>
    <mergeCell ref="L11:M11"/>
    <mergeCell ref="L12:M12"/>
    <mergeCell ref="L13:M13"/>
    <mergeCell ref="H36:H37"/>
    <mergeCell ref="B27:C27"/>
    <mergeCell ref="A28:I28"/>
    <mergeCell ref="B29:C29"/>
    <mergeCell ref="B30:C30"/>
    <mergeCell ref="B31:C31"/>
    <mergeCell ref="B32:C32"/>
    <mergeCell ref="B33:C33"/>
    <mergeCell ref="B34:C34"/>
    <mergeCell ref="B35:C35"/>
    <mergeCell ref="A36:D38"/>
    <mergeCell ref="E36:G36"/>
    <mergeCell ref="B26:C26"/>
    <mergeCell ref="A15:I15"/>
    <mergeCell ref="B16:C16"/>
    <mergeCell ref="A17:I17"/>
    <mergeCell ref="B18:C18"/>
    <mergeCell ref="B19:C19"/>
    <mergeCell ref="B20:C20"/>
    <mergeCell ref="B21:C21"/>
    <mergeCell ref="B22:C22"/>
    <mergeCell ref="B23:C23"/>
    <mergeCell ref="B24:C24"/>
    <mergeCell ref="A25:I25"/>
    <mergeCell ref="B14:C14"/>
    <mergeCell ref="A1:I1"/>
    <mergeCell ref="D4:H4"/>
    <mergeCell ref="A7:A8"/>
    <mergeCell ref="B7:C8"/>
    <mergeCell ref="D7:D8"/>
    <mergeCell ref="E7:G7"/>
    <mergeCell ref="H7:H8"/>
    <mergeCell ref="A9:I9"/>
    <mergeCell ref="B10:C10"/>
    <mergeCell ref="B11:C11"/>
    <mergeCell ref="B12:C12"/>
    <mergeCell ref="B13:C13"/>
  </mergeCells>
  <pageMargins left="0.7" right="0.7" top="0.75" bottom="0.75" header="0.3" footer="0.3"/>
  <pageSetup orientation="portrait" paperSize="9" scale="99"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89eec95-691b-4d5a-9194-78093bc7cbeb}">
  <dimension ref="A1:S37"/>
  <sheetViews>
    <sheetView workbookViewId="0" topLeftCell="A10">
      <selection pane="topLeft" activeCell="H10" sqref="H10"/>
    </sheetView>
  </sheetViews>
  <sheetFormatPr defaultRowHeight="15"/>
  <cols>
    <col min="3" max="3" width="22.5714285714286" customWidth="1"/>
    <col min="6" max="6" width="6.42857142857143" customWidth="1"/>
    <col min="7" max="7" width="7.28571428571429" customWidth="1"/>
    <col min="8" max="8" width="6.85714285714286" customWidth="1"/>
    <col min="9" max="9" width="6.71428571428571" customWidth="1"/>
    <col min="11" max="11" width="8.14285714285714" customWidth="1"/>
    <col min="13" max="13" width="23" customWidth="1"/>
    <col min="14" max="14" width="6.14285714285714" customWidth="1"/>
    <col min="15" max="15" width="7.71428571428571" customWidth="1"/>
    <col min="16" max="16" width="6.57142857142857" customWidth="1"/>
    <col min="17" max="17" width="6" customWidth="1"/>
    <col min="18" max="18" width="7.28571428571429" customWidth="1"/>
    <col min="19" max="19" width="4.85714285714286" customWidth="1"/>
  </cols>
  <sheetData>
    <row r="1" spans="1:19" ht="15">
      <c r="A1" s="223" t="s">
        <v>518</v>
      </c>
      <c r="B1" s="224"/>
      <c r="C1" s="224"/>
      <c r="D1" s="224"/>
      <c r="E1" s="224"/>
      <c r="F1" s="224"/>
      <c r="G1" s="224"/>
      <c r="H1" s="224"/>
      <c r="I1" s="225"/>
      <c r="K1" s="155" t="s">
        <v>519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19</v>
      </c>
      <c r="B2" s="162" t="s">
        <v>1</v>
      </c>
      <c r="C2" s="163">
        <v>4</v>
      </c>
      <c r="D2" s="159"/>
      <c r="E2" s="159"/>
      <c r="F2" s="159"/>
      <c r="G2" s="159"/>
      <c r="H2" s="160"/>
      <c r="I2" s="161"/>
      <c r="K2" s="158">
        <v>19</v>
      </c>
      <c r="L2" s="162" t="s">
        <v>1</v>
      </c>
      <c r="M2" s="163">
        <v>4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4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4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291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28.5" customHeight="1">
      <c r="A10" s="207">
        <v>180</v>
      </c>
      <c r="B10" s="198" t="s">
        <v>233</v>
      </c>
      <c r="C10" s="198"/>
      <c r="D10" s="199">
        <v>150</v>
      </c>
      <c r="E10" s="200">
        <v>3.90</v>
      </c>
      <c r="F10" s="200">
        <v>7.60</v>
      </c>
      <c r="G10" s="200">
        <v>20.649920000000002</v>
      </c>
      <c r="H10" s="201">
        <v>215</v>
      </c>
      <c r="I10" s="202">
        <v>1.50</v>
      </c>
      <c r="K10" s="207">
        <v>180</v>
      </c>
      <c r="L10" s="177" t="s">
        <v>233</v>
      </c>
      <c r="M10" s="177"/>
      <c r="N10" s="178">
        <v>200</v>
      </c>
      <c r="O10" s="179">
        <v>5.20</v>
      </c>
      <c r="P10" s="179">
        <v>10.10</v>
      </c>
      <c r="Q10" s="179">
        <v>31.10</v>
      </c>
      <c r="R10" s="180">
        <v>305.80</v>
      </c>
      <c r="S10" s="182">
        <v>2</v>
      </c>
    </row>
    <row r="11" spans="1:19" ht="15">
      <c r="A11" s="184"/>
      <c r="B11" s="185" t="s">
        <v>107</v>
      </c>
      <c r="C11" s="185"/>
      <c r="D11" s="186">
        <v>5</v>
      </c>
      <c r="E11" s="189">
        <v>0.05</v>
      </c>
      <c r="F11" s="189">
        <v>3.93</v>
      </c>
      <c r="G11" s="189">
        <v>0.05</v>
      </c>
      <c r="H11" s="187">
        <v>35.43</v>
      </c>
      <c r="I11" s="191"/>
      <c r="K11" s="184"/>
      <c r="L11" s="185" t="s">
        <v>107</v>
      </c>
      <c r="M11" s="185"/>
      <c r="N11" s="186">
        <v>7</v>
      </c>
      <c r="O11" s="189">
        <v>0.070000000000000007</v>
      </c>
      <c r="P11" s="189">
        <v>5.50</v>
      </c>
      <c r="Q11" s="189">
        <v>0.070000000000000007</v>
      </c>
      <c r="R11" s="187">
        <v>49.63</v>
      </c>
      <c r="S11" s="191"/>
    </row>
    <row r="12" spans="1:19" ht="15">
      <c r="A12" s="176"/>
      <c r="B12" s="177" t="s">
        <v>22</v>
      </c>
      <c r="C12" s="177"/>
      <c r="D12" s="178">
        <v>20</v>
      </c>
      <c r="E12" s="179">
        <v>1.54</v>
      </c>
      <c r="F12" s="180">
        <v>0.54220000000000002</v>
      </c>
      <c r="G12" s="179">
        <v>9.7200000000000006</v>
      </c>
      <c r="H12" s="180">
        <v>48.64</v>
      </c>
      <c r="I12" s="191"/>
      <c r="K12" s="176"/>
      <c r="L12" s="177" t="s">
        <v>22</v>
      </c>
      <c r="M12" s="177"/>
      <c r="N12" s="178">
        <v>30</v>
      </c>
      <c r="O12" s="179">
        <v>2.90</v>
      </c>
      <c r="P12" s="180">
        <v>1.01</v>
      </c>
      <c r="Q12" s="180">
        <v>15.60</v>
      </c>
      <c r="R12" s="180">
        <v>79.099999999999994</v>
      </c>
      <c r="S12" s="182"/>
    </row>
    <row r="13" spans="1:19" ht="15">
      <c r="A13" s="208" t="s">
        <v>140</v>
      </c>
      <c r="B13" s="177" t="s">
        <v>141</v>
      </c>
      <c r="C13" s="177"/>
      <c r="D13" s="178">
        <v>150</v>
      </c>
      <c r="E13" s="179">
        <v>1</v>
      </c>
      <c r="F13" s="179">
        <v>1.20</v>
      </c>
      <c r="G13" s="179">
        <v>9.1999999999999993</v>
      </c>
      <c r="H13" s="180">
        <v>52.40</v>
      </c>
      <c r="I13" s="181">
        <v>3.80</v>
      </c>
      <c r="K13" s="208" t="s">
        <v>140</v>
      </c>
      <c r="L13" s="177" t="s">
        <v>141</v>
      </c>
      <c r="M13" s="177"/>
      <c r="N13" s="178">
        <v>180</v>
      </c>
      <c r="O13" s="179">
        <v>1.50</v>
      </c>
      <c r="P13" s="179">
        <v>1.6355</v>
      </c>
      <c r="Q13" s="179">
        <v>12.1477</v>
      </c>
      <c r="R13" s="180">
        <v>64.20</v>
      </c>
      <c r="S13" s="182">
        <v>4.5999999999999996</v>
      </c>
    </row>
    <row r="14" spans="1:19" ht="15">
      <c r="A14" s="176"/>
      <c r="B14" s="177" t="s">
        <v>70</v>
      </c>
      <c r="C14" s="177"/>
      <c r="D14" s="178">
        <v>80</v>
      </c>
      <c r="E14" s="179">
        <v>1.30</v>
      </c>
      <c r="F14" s="179">
        <v>0.40</v>
      </c>
      <c r="G14" s="178">
        <v>20</v>
      </c>
      <c r="H14" s="180">
        <v>94</v>
      </c>
      <c r="I14" s="182">
        <v>8</v>
      </c>
      <c r="K14" s="176"/>
      <c r="L14" s="177" t="s">
        <v>70</v>
      </c>
      <c r="M14" s="177"/>
      <c r="N14" s="178">
        <v>80</v>
      </c>
      <c r="O14" s="179">
        <v>1.30</v>
      </c>
      <c r="P14" s="179">
        <v>0.40</v>
      </c>
      <c r="Q14" s="178">
        <v>20</v>
      </c>
      <c r="R14" s="180">
        <v>94</v>
      </c>
      <c r="S14" s="182">
        <v>8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416</v>
      </c>
      <c r="C16" s="177"/>
      <c r="D16" s="178">
        <v>100</v>
      </c>
      <c r="E16" s="179">
        <v>0.10</v>
      </c>
      <c r="F16" s="178">
        <v>0</v>
      </c>
      <c r="G16" s="179">
        <v>10.30</v>
      </c>
      <c r="H16" s="180">
        <v>42</v>
      </c>
      <c r="I16" s="181">
        <v>0.80</v>
      </c>
      <c r="K16" s="192" t="s">
        <v>25</v>
      </c>
      <c r="L16" s="177" t="s">
        <v>416</v>
      </c>
      <c r="M16" s="177"/>
      <c r="N16" s="178">
        <v>100</v>
      </c>
      <c r="O16" s="179">
        <v>0.10</v>
      </c>
      <c r="P16" s="178">
        <v>0</v>
      </c>
      <c r="Q16" s="179">
        <v>10.30</v>
      </c>
      <c r="R16" s="180">
        <v>42</v>
      </c>
      <c r="S16" s="181">
        <v>0.80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25.5" customHeight="1">
      <c r="A18" s="206" t="s">
        <v>480</v>
      </c>
      <c r="B18" s="198" t="s">
        <v>481</v>
      </c>
      <c r="C18" s="198"/>
      <c r="D18" s="199">
        <v>40</v>
      </c>
      <c r="E18" s="200">
        <v>0.40</v>
      </c>
      <c r="F18" s="200">
        <v>3.74986</v>
      </c>
      <c r="G18" s="200">
        <v>1.1000000000000001</v>
      </c>
      <c r="H18" s="201">
        <v>32.40</v>
      </c>
      <c r="I18" s="202">
        <v>4.50</v>
      </c>
      <c r="K18" s="206" t="s">
        <v>480</v>
      </c>
      <c r="L18" s="198" t="s">
        <v>481</v>
      </c>
      <c r="M18" s="198"/>
      <c r="N18" s="199">
        <v>60</v>
      </c>
      <c r="O18" s="200">
        <v>0.60</v>
      </c>
      <c r="P18" s="200">
        <v>5.50</v>
      </c>
      <c r="Q18" s="200">
        <v>1.70</v>
      </c>
      <c r="R18" s="201">
        <v>48.60</v>
      </c>
      <c r="S18" s="203">
        <v>6.80</v>
      </c>
    </row>
    <row r="19" spans="1:19" ht="22.5" customHeight="1">
      <c r="A19" s="207" t="s">
        <v>157</v>
      </c>
      <c r="B19" s="198" t="s">
        <v>435</v>
      </c>
      <c r="C19" s="198"/>
      <c r="D19" s="199">
        <v>165</v>
      </c>
      <c r="E19" s="200">
        <v>3.10</v>
      </c>
      <c r="F19" s="200">
        <v>3.80</v>
      </c>
      <c r="G19" s="200">
        <v>5.30</v>
      </c>
      <c r="H19" s="200">
        <v>135.64989990000001</v>
      </c>
      <c r="I19" s="203">
        <v>6.50</v>
      </c>
      <c r="K19" s="207" t="s">
        <v>157</v>
      </c>
      <c r="L19" s="198" t="s">
        <v>435</v>
      </c>
      <c r="M19" s="198"/>
      <c r="N19" s="199">
        <v>200</v>
      </c>
      <c r="O19" s="200">
        <v>3.80</v>
      </c>
      <c r="P19" s="200">
        <v>4.5999999999999996</v>
      </c>
      <c r="Q19" s="200">
        <v>6.40</v>
      </c>
      <c r="R19" s="201">
        <v>164.40</v>
      </c>
      <c r="S19" s="203">
        <v>7.80</v>
      </c>
    </row>
    <row r="20" spans="1:19" ht="24.75" customHeight="1">
      <c r="A20" s="176">
        <v>251</v>
      </c>
      <c r="B20" s="177" t="s">
        <v>486</v>
      </c>
      <c r="C20" s="177"/>
      <c r="D20" s="178">
        <v>55</v>
      </c>
      <c r="E20" s="179">
        <v>6.60</v>
      </c>
      <c r="F20" s="179">
        <v>4</v>
      </c>
      <c r="G20" s="179">
        <v>4.5999999999999996</v>
      </c>
      <c r="H20" s="179">
        <v>100.21999</v>
      </c>
      <c r="I20" s="181">
        <v>0.30</v>
      </c>
      <c r="K20" s="176">
        <v>251</v>
      </c>
      <c r="L20" s="177" t="s">
        <v>486</v>
      </c>
      <c r="M20" s="177"/>
      <c r="N20" s="178">
        <v>70</v>
      </c>
      <c r="O20" s="179">
        <v>9.6999999999999993</v>
      </c>
      <c r="P20" s="179">
        <v>5.20</v>
      </c>
      <c r="Q20" s="179">
        <v>5.90</v>
      </c>
      <c r="R20" s="180">
        <v>118.50</v>
      </c>
      <c r="S20" s="182">
        <v>0.40</v>
      </c>
    </row>
    <row r="21" spans="1:19" ht="18" customHeight="1">
      <c r="A21" s="176">
        <v>321</v>
      </c>
      <c r="B21" s="177" t="s">
        <v>64</v>
      </c>
      <c r="C21" s="177"/>
      <c r="D21" s="178">
        <v>110</v>
      </c>
      <c r="E21" s="179">
        <v>2.2000000000000002</v>
      </c>
      <c r="F21" s="179">
        <v>5.0999999999999996</v>
      </c>
      <c r="G21" s="179">
        <v>12.80</v>
      </c>
      <c r="H21" s="180">
        <v>116</v>
      </c>
      <c r="I21" s="181">
        <v>6</v>
      </c>
      <c r="K21" s="176">
        <v>321</v>
      </c>
      <c r="L21" s="185" t="s">
        <v>64</v>
      </c>
      <c r="M21" s="185"/>
      <c r="N21" s="186">
        <v>130</v>
      </c>
      <c r="O21" s="189">
        <v>2.60</v>
      </c>
      <c r="P21" s="189">
        <v>5.63</v>
      </c>
      <c r="Q21" s="186">
        <v>14.08</v>
      </c>
      <c r="R21" s="187">
        <v>130.32</v>
      </c>
      <c r="S21" s="188">
        <v>7.04</v>
      </c>
    </row>
    <row r="22" spans="1:19" ht="15">
      <c r="A22" s="207">
        <v>375</v>
      </c>
      <c r="B22" s="239" t="s">
        <v>429</v>
      </c>
      <c r="C22" s="240"/>
      <c r="D22" s="199">
        <v>150</v>
      </c>
      <c r="E22" s="201">
        <v>0.22</v>
      </c>
      <c r="F22" s="201">
        <v>0.09</v>
      </c>
      <c r="G22" s="201">
        <v>16.63</v>
      </c>
      <c r="H22" s="201">
        <v>68.099999999999994</v>
      </c>
      <c r="I22" s="202">
        <v>6.50</v>
      </c>
      <c r="K22" s="207">
        <v>375</v>
      </c>
      <c r="L22" s="204" t="s">
        <v>429</v>
      </c>
      <c r="M22" s="228"/>
      <c r="N22" s="178">
        <v>180</v>
      </c>
      <c r="O22" s="180">
        <v>0.26</v>
      </c>
      <c r="P22" s="180">
        <v>0.11</v>
      </c>
      <c r="Q22" s="180">
        <v>17.80</v>
      </c>
      <c r="R22" s="180">
        <v>81.72</v>
      </c>
      <c r="S22" s="182">
        <v>7.80</v>
      </c>
    </row>
    <row r="23" spans="1:19" ht="15">
      <c r="A23" s="176"/>
      <c r="B23" s="204" t="s">
        <v>53</v>
      </c>
      <c r="C23" s="228"/>
      <c r="D23" s="178">
        <v>20</v>
      </c>
      <c r="E23" s="179">
        <v>1.54</v>
      </c>
      <c r="F23" s="180">
        <v>0.54220000000000002</v>
      </c>
      <c r="G23" s="179">
        <v>9.7200000000000006</v>
      </c>
      <c r="H23" s="180">
        <v>48.64</v>
      </c>
      <c r="I23" s="191"/>
      <c r="K23" s="176"/>
      <c r="L23" s="177" t="s">
        <v>22</v>
      </c>
      <c r="M23" s="177"/>
      <c r="N23" s="178">
        <v>30</v>
      </c>
      <c r="O23" s="179">
        <v>2.94</v>
      </c>
      <c r="P23" s="180">
        <v>1.01</v>
      </c>
      <c r="Q23" s="180">
        <v>15.60</v>
      </c>
      <c r="R23" s="180">
        <v>79.099999999999994</v>
      </c>
      <c r="S23" s="182"/>
    </row>
    <row r="24" spans="1:19" ht="15">
      <c r="A24" s="176"/>
      <c r="B24" s="177" t="s">
        <v>379</v>
      </c>
      <c r="C24" s="177"/>
      <c r="D24" s="178">
        <v>20</v>
      </c>
      <c r="E24" s="179">
        <v>1</v>
      </c>
      <c r="F24" s="180">
        <v>0.36</v>
      </c>
      <c r="G24" s="179">
        <v>9.90</v>
      </c>
      <c r="H24" s="180">
        <v>45.60</v>
      </c>
      <c r="I24" s="191"/>
      <c r="K24" s="176"/>
      <c r="L24" s="177" t="s">
        <v>379</v>
      </c>
      <c r="M24" s="177"/>
      <c r="N24" s="178">
        <v>25</v>
      </c>
      <c r="O24" s="180">
        <v>1.47</v>
      </c>
      <c r="P24" s="180">
        <v>0.45</v>
      </c>
      <c r="Q24" s="180">
        <v>13.11</v>
      </c>
      <c r="R24" s="180">
        <v>59.634889999999999</v>
      </c>
      <c r="S24" s="182"/>
    </row>
    <row r="25" spans="1:19" ht="15">
      <c r="A25" s="256" t="s">
        <v>35</v>
      </c>
      <c r="B25" s="257"/>
      <c r="C25" s="257"/>
      <c r="D25" s="257"/>
      <c r="E25" s="257"/>
      <c r="F25" s="257"/>
      <c r="G25" s="257"/>
      <c r="H25" s="257"/>
      <c r="I25" s="258"/>
      <c r="K25" s="256" t="s">
        <v>35</v>
      </c>
      <c r="L25" s="257"/>
      <c r="M25" s="257"/>
      <c r="N25" s="257"/>
      <c r="O25" s="257"/>
      <c r="P25" s="257"/>
      <c r="Q25" s="257"/>
      <c r="R25" s="257"/>
      <c r="S25" s="258"/>
    </row>
    <row r="26" spans="1:19" ht="15">
      <c r="A26" s="184" t="s">
        <v>520</v>
      </c>
      <c r="B26" s="177" t="s">
        <v>521</v>
      </c>
      <c r="C26" s="177"/>
      <c r="D26" s="178">
        <v>50</v>
      </c>
      <c r="E26" s="179">
        <v>2.50</v>
      </c>
      <c r="F26" s="179">
        <v>4.8486799999999999</v>
      </c>
      <c r="G26" s="179">
        <v>20.348590000000002</v>
      </c>
      <c r="H26" s="180">
        <v>146.30000000000001</v>
      </c>
      <c r="I26" s="181">
        <v>0.40</v>
      </c>
      <c r="K26" s="184" t="s">
        <v>520</v>
      </c>
      <c r="L26" s="177" t="s">
        <v>521</v>
      </c>
      <c r="M26" s="177"/>
      <c r="N26" s="178">
        <v>70</v>
      </c>
      <c r="O26" s="179">
        <v>3.50</v>
      </c>
      <c r="P26" s="179">
        <v>6.72</v>
      </c>
      <c r="Q26" s="179">
        <v>28.40</v>
      </c>
      <c r="R26" s="180">
        <v>206</v>
      </c>
      <c r="S26" s="181">
        <v>0.60</v>
      </c>
    </row>
    <row r="27" spans="1:19" ht="15">
      <c r="A27" s="184">
        <v>401</v>
      </c>
      <c r="B27" s="185" t="s">
        <v>99</v>
      </c>
      <c r="C27" s="185"/>
      <c r="D27" s="186">
        <v>180</v>
      </c>
      <c r="E27" s="189">
        <v>5.60</v>
      </c>
      <c r="F27" s="189">
        <v>4.5999999999999996</v>
      </c>
      <c r="G27" s="189">
        <v>8.1999999999999993</v>
      </c>
      <c r="H27" s="187">
        <v>119.20</v>
      </c>
      <c r="I27" s="227">
        <v>1.56</v>
      </c>
      <c r="K27" s="184">
        <v>401</v>
      </c>
      <c r="L27" s="185" t="s">
        <v>99</v>
      </c>
      <c r="M27" s="185"/>
      <c r="N27" s="186">
        <v>200</v>
      </c>
      <c r="O27" s="189">
        <v>6</v>
      </c>
      <c r="P27" s="189">
        <v>6.20</v>
      </c>
      <c r="Q27" s="189">
        <v>8.40</v>
      </c>
      <c r="R27" s="187">
        <v>116</v>
      </c>
      <c r="S27" s="188">
        <v>1.77</v>
      </c>
    </row>
    <row r="28" spans="1:19" ht="15">
      <c r="A28" s="173" t="s">
        <v>39</v>
      </c>
      <c r="B28" s="174"/>
      <c r="C28" s="174"/>
      <c r="D28" s="174"/>
      <c r="E28" s="174"/>
      <c r="F28" s="174"/>
      <c r="G28" s="174"/>
      <c r="H28" s="174"/>
      <c r="I28" s="175"/>
      <c r="K28" s="173" t="s">
        <v>39</v>
      </c>
      <c r="L28" s="174"/>
      <c r="M28" s="174"/>
      <c r="N28" s="174"/>
      <c r="O28" s="174"/>
      <c r="P28" s="174"/>
      <c r="Q28" s="174"/>
      <c r="R28" s="174"/>
      <c r="S28" s="175"/>
    </row>
    <row r="29" spans="1:19" ht="27" customHeight="1">
      <c r="A29" s="207" t="s">
        <v>203</v>
      </c>
      <c r="B29" s="198" t="s">
        <v>204</v>
      </c>
      <c r="C29" s="198"/>
      <c r="D29" s="199">
        <v>40</v>
      </c>
      <c r="E29" s="200">
        <v>3.20</v>
      </c>
      <c r="F29" s="200">
        <v>4.5999999999999996</v>
      </c>
      <c r="G29" s="200">
        <v>9.4497990000000005</v>
      </c>
      <c r="H29" s="201">
        <v>77.80</v>
      </c>
      <c r="I29" s="274">
        <v>1</v>
      </c>
      <c r="K29" s="207">
        <v>12</v>
      </c>
      <c r="L29" s="198" t="s">
        <v>522</v>
      </c>
      <c r="M29" s="198"/>
      <c r="N29" s="199">
        <v>60</v>
      </c>
      <c r="O29" s="201">
        <v>4.55</v>
      </c>
      <c r="P29" s="200">
        <v>2.70</v>
      </c>
      <c r="Q29" s="200">
        <v>3.20</v>
      </c>
      <c r="R29" s="201">
        <v>129</v>
      </c>
      <c r="S29" s="203">
        <v>1.20</v>
      </c>
    </row>
    <row r="30" spans="1:19" ht="15">
      <c r="A30" s="176">
        <v>290</v>
      </c>
      <c r="B30" s="177" t="s">
        <v>523</v>
      </c>
      <c r="C30" s="177"/>
      <c r="D30" s="178">
        <v>60</v>
      </c>
      <c r="E30" s="179">
        <v>8.40</v>
      </c>
      <c r="F30" s="179">
        <v>4.20</v>
      </c>
      <c r="G30" s="179">
        <v>2.6389977999999998</v>
      </c>
      <c r="H30" s="179">
        <v>112</v>
      </c>
      <c r="I30" s="182">
        <v>0.12</v>
      </c>
      <c r="K30" s="176">
        <v>290</v>
      </c>
      <c r="L30" s="177" t="s">
        <v>523</v>
      </c>
      <c r="M30" s="177"/>
      <c r="N30" s="178">
        <v>70</v>
      </c>
      <c r="O30" s="179">
        <v>9.90</v>
      </c>
      <c r="P30" s="179">
        <v>5.0999999999999996</v>
      </c>
      <c r="Q30" s="179">
        <v>3.10</v>
      </c>
      <c r="R30" s="179">
        <v>131</v>
      </c>
      <c r="S30" s="182">
        <v>0.14000000000000001</v>
      </c>
    </row>
    <row r="31" spans="1:19" ht="15">
      <c r="A31" s="176">
        <v>324</v>
      </c>
      <c r="B31" s="185" t="s">
        <v>524</v>
      </c>
      <c r="C31" s="185"/>
      <c r="D31" s="186">
        <v>110</v>
      </c>
      <c r="E31" s="189">
        <v>1.76</v>
      </c>
      <c r="F31" s="187">
        <v>4.45</v>
      </c>
      <c r="G31" s="189">
        <v>9.35</v>
      </c>
      <c r="H31" s="189">
        <v>84.26</v>
      </c>
      <c r="I31" s="188">
        <v>5.0599999999999996</v>
      </c>
      <c r="K31" s="176">
        <v>324</v>
      </c>
      <c r="L31" s="185" t="s">
        <v>524</v>
      </c>
      <c r="M31" s="185"/>
      <c r="N31" s="186">
        <v>130</v>
      </c>
      <c r="O31" s="189">
        <v>2.60</v>
      </c>
      <c r="P31" s="189">
        <v>5.43</v>
      </c>
      <c r="Q31" s="189">
        <v>10.63</v>
      </c>
      <c r="R31" s="189">
        <v>100.92</v>
      </c>
      <c r="S31" s="188">
        <v>6.02</v>
      </c>
    </row>
    <row r="32" spans="1:19" ht="15">
      <c r="A32" s="176">
        <v>392</v>
      </c>
      <c r="B32" s="177" t="s">
        <v>86</v>
      </c>
      <c r="C32" s="177"/>
      <c r="D32" s="210" t="s">
        <v>396</v>
      </c>
      <c r="E32" s="179">
        <v>1</v>
      </c>
      <c r="F32" s="179">
        <v>1.20</v>
      </c>
      <c r="G32" s="179">
        <v>9.1999999999999993</v>
      </c>
      <c r="H32" s="180">
        <v>52.40</v>
      </c>
      <c r="I32" s="181">
        <v>1.1000000000000001</v>
      </c>
      <c r="K32" s="176">
        <v>392</v>
      </c>
      <c r="L32" s="204" t="s">
        <v>86</v>
      </c>
      <c r="M32" s="228"/>
      <c r="N32" s="210" t="s">
        <v>397</v>
      </c>
      <c r="O32" s="179">
        <v>1.20</v>
      </c>
      <c r="P32" s="179">
        <v>1.548</v>
      </c>
      <c r="Q32" s="179">
        <v>12</v>
      </c>
      <c r="R32" s="179">
        <v>64</v>
      </c>
      <c r="S32" s="182">
        <v>1.30</v>
      </c>
    </row>
    <row r="33" spans="1:19" ht="15">
      <c r="A33" s="176"/>
      <c r="B33" s="177" t="s">
        <v>22</v>
      </c>
      <c r="C33" s="177"/>
      <c r="D33" s="178">
        <v>20</v>
      </c>
      <c r="E33" s="179">
        <v>1.54</v>
      </c>
      <c r="F33" s="180">
        <v>0.54220000000000002</v>
      </c>
      <c r="G33" s="179">
        <v>9.7200000000000006</v>
      </c>
      <c r="H33" s="180">
        <v>48.644998999999999</v>
      </c>
      <c r="I33" s="191"/>
      <c r="K33" s="176"/>
      <c r="L33" s="177" t="s">
        <v>379</v>
      </c>
      <c r="M33" s="177"/>
      <c r="N33" s="178">
        <v>25</v>
      </c>
      <c r="O33" s="180">
        <v>1.47</v>
      </c>
      <c r="P33" s="180">
        <v>0.45</v>
      </c>
      <c r="Q33" s="180">
        <v>13.11</v>
      </c>
      <c r="R33" s="180">
        <v>59.634889999999999</v>
      </c>
      <c r="S33" s="182"/>
    </row>
    <row r="34" spans="1:19" ht="15.75" thickBot="1">
      <c r="A34" s="176"/>
      <c r="B34" s="177" t="s">
        <v>379</v>
      </c>
      <c r="C34" s="177"/>
      <c r="D34" s="178">
        <v>20</v>
      </c>
      <c r="E34" s="179">
        <v>1</v>
      </c>
      <c r="F34" s="180">
        <v>0.36</v>
      </c>
      <c r="G34" s="179">
        <v>9.90</v>
      </c>
      <c r="H34" s="180">
        <v>45.60</v>
      </c>
      <c r="I34" s="191"/>
      <c r="K34" s="176"/>
      <c r="L34" s="177" t="s">
        <v>22</v>
      </c>
      <c r="M34" s="177"/>
      <c r="N34" s="178">
        <v>20</v>
      </c>
      <c r="O34" s="179">
        <v>1.50</v>
      </c>
      <c r="P34" s="180">
        <v>0.54220000000000002</v>
      </c>
      <c r="Q34" s="179">
        <v>9.7200000000000006</v>
      </c>
      <c r="R34" s="180">
        <v>48.64</v>
      </c>
      <c r="S34" s="191"/>
    </row>
    <row r="35" spans="1:19" ht="24">
      <c r="A35" s="211" t="s">
        <v>525</v>
      </c>
      <c r="B35" s="212"/>
      <c r="C35" s="212"/>
      <c r="D35" s="212"/>
      <c r="E35" s="212" t="s">
        <v>11</v>
      </c>
      <c r="F35" s="212"/>
      <c r="G35" s="212"/>
      <c r="H35" s="213" t="s">
        <v>12</v>
      </c>
      <c r="I35" s="214" t="s">
        <v>13</v>
      </c>
      <c r="K35" s="211" t="s">
        <v>526</v>
      </c>
      <c r="L35" s="212"/>
      <c r="M35" s="212"/>
      <c r="N35" s="212"/>
      <c r="O35" s="212" t="s">
        <v>11</v>
      </c>
      <c r="P35" s="212"/>
      <c r="Q35" s="212"/>
      <c r="R35" s="213" t="s">
        <v>12</v>
      </c>
      <c r="S35" s="214" t="s">
        <v>13</v>
      </c>
    </row>
    <row r="36" spans="1:19" ht="15">
      <c r="A36" s="215"/>
      <c r="B36" s="216"/>
      <c r="C36" s="216"/>
      <c r="D36" s="216"/>
      <c r="E36" s="216" t="s">
        <v>14</v>
      </c>
      <c r="F36" s="216" t="s">
        <v>15</v>
      </c>
      <c r="G36" s="216" t="s">
        <v>16</v>
      </c>
      <c r="H36" s="217"/>
      <c r="I36" s="218" t="s">
        <v>17</v>
      </c>
      <c r="K36" s="215"/>
      <c r="L36" s="216"/>
      <c r="M36" s="216"/>
      <c r="N36" s="216"/>
      <c r="O36" s="216" t="s">
        <v>14</v>
      </c>
      <c r="P36" s="216" t="s">
        <v>15</v>
      </c>
      <c r="Q36" s="216" t="s">
        <v>16</v>
      </c>
      <c r="R36" s="217"/>
      <c r="S36" s="218" t="s">
        <v>17</v>
      </c>
    </row>
    <row r="37" spans="1:19" ht="15.75" thickBot="1">
      <c r="A37" s="219"/>
      <c r="B37" s="220"/>
      <c r="C37" s="220"/>
      <c r="D37" s="220"/>
      <c r="E37" s="221">
        <f>E34+E33+E32+E31+E30+E29+E27+E26+E24+E23+E22+E21+E20+E19+E18+E16+E14+E13+E12+E11+E10</f>
        <v>47.949999999999989</v>
      </c>
      <c r="F37" s="221">
        <f>F34+F33+F32+F31+F30-0.0002+F29+F27+F26+F24+F23+F22+F21+F20+F19+F18+F16+F14+F13+F12+F11+F10</f>
        <v>56.114939999999997</v>
      </c>
      <c r="G37" s="221">
        <f>G34+G33+G32+G31+G30+3.3+G29+G27+G26+G24+G23+G22+G21+G20+G19+G18+G16+G14+G13+G12+G11+G10</f>
        <v>212.07730680000003</v>
      </c>
      <c r="H37" s="221">
        <f>H34+H33+H32+H31+H30+H29+H27+H26+H24+H23+H22+H21+H20+H19+H18+H16+H14+H13+H12+H11+H10</f>
        <v>1720.2848889000004</v>
      </c>
      <c r="I37" s="222">
        <f>I34+I33+I32+I31+I30+I29+I27+I26+I24+I23+I22+I21+I20+I19+I18+I16+I14+I13+I12+I11+I10</f>
        <v>47.14</v>
      </c>
      <c r="K37" s="219"/>
      <c r="L37" s="220"/>
      <c r="M37" s="220"/>
      <c r="N37" s="220"/>
      <c r="O37" s="221">
        <f>O34+O33+O32+O31+O30+O29+O26+O27+O24+O23+O22+O21+O20+O19+O18+O16+O14+O13+O12+O11+O10</f>
        <v>63.16</v>
      </c>
      <c r="P37" s="221">
        <f>P34+P33+P32+P31+P30+P29+P26+P27+P24+P23+P22+P21+P20+P19+P18+P16+P14+P13+P12+P11+P10</f>
        <v>69.835700000000003</v>
      </c>
      <c r="Q37" s="221">
        <f>Q34+Q33+Q32+Q31+Q30+Q29+Q26+Q27+Q24+Q23+Q22+Q21+Q20+Q19+Q18+Q16+Q14+Q13+Q12+Q11+Q10</f>
        <v>252.36770000000001</v>
      </c>
      <c r="R37" s="221">
        <f>R34+R33+R32+R31+R30+R29+R26+R27+R24+R23+R22+R21+R20+R19+R18+R16+R14+R13+R12+R11+R10</f>
        <v>2172.1997799999999</v>
      </c>
      <c r="S37" s="222">
        <f>S34+S33+S32+S31+S30+S29+S26+S27+S24+S23+S22+S21+S20+S19+S18+S16+S14+S13+S12+S11+S10</f>
        <v>56.269999999999989</v>
      </c>
    </row>
  </sheetData>
  <mergeCells count="72">
    <mergeCell ref="R35:R36"/>
    <mergeCell ref="L31:M31"/>
    <mergeCell ref="L32:M32"/>
    <mergeCell ref="L33:M33"/>
    <mergeCell ref="L34:M34"/>
    <mergeCell ref="K35:N37"/>
    <mergeCell ref="O35:Q35"/>
    <mergeCell ref="L30:M30"/>
    <mergeCell ref="L19:M19"/>
    <mergeCell ref="L20:M20"/>
    <mergeCell ref="L21:M21"/>
    <mergeCell ref="L22:M22"/>
    <mergeCell ref="L23:M23"/>
    <mergeCell ref="L24:M24"/>
    <mergeCell ref="K25:S25"/>
    <mergeCell ref="L26:M26"/>
    <mergeCell ref="L27:M27"/>
    <mergeCell ref="K28:S28"/>
    <mergeCell ref="L29:M29"/>
    <mergeCell ref="L18:M18"/>
    <mergeCell ref="O7:Q7"/>
    <mergeCell ref="R7:R8"/>
    <mergeCell ref="K9:S9"/>
    <mergeCell ref="L10:M10"/>
    <mergeCell ref="L11:M11"/>
    <mergeCell ref="L12:M12"/>
    <mergeCell ref="L13:M13"/>
    <mergeCell ref="L14:M14"/>
    <mergeCell ref="K15:S15"/>
    <mergeCell ref="L16:M16"/>
    <mergeCell ref="K17:S17"/>
    <mergeCell ref="B33:C33"/>
    <mergeCell ref="B34:C34"/>
    <mergeCell ref="A35:D37"/>
    <mergeCell ref="E35:G35"/>
    <mergeCell ref="H35:H36"/>
    <mergeCell ref="K1:S1"/>
    <mergeCell ref="N4:R4"/>
    <mergeCell ref="K7:K8"/>
    <mergeCell ref="L7:M8"/>
    <mergeCell ref="N7:N8"/>
    <mergeCell ref="B32:C32"/>
    <mergeCell ref="B21:C21"/>
    <mergeCell ref="B22:C22"/>
    <mergeCell ref="B23:C23"/>
    <mergeCell ref="B24:C24"/>
    <mergeCell ref="A25:I25"/>
    <mergeCell ref="B26:C26"/>
    <mergeCell ref="B27:C27"/>
    <mergeCell ref="A28:I28"/>
    <mergeCell ref="B29:C29"/>
    <mergeCell ref="B30:C30"/>
    <mergeCell ref="B31:C31"/>
    <mergeCell ref="B20:C20"/>
    <mergeCell ref="A9:I9"/>
    <mergeCell ref="B10:C10"/>
    <mergeCell ref="B11:C11"/>
    <mergeCell ref="B12:C12"/>
    <mergeCell ref="B13:C13"/>
    <mergeCell ref="B14:C14"/>
    <mergeCell ref="A15:I15"/>
    <mergeCell ref="B16:C16"/>
    <mergeCell ref="A17:I17"/>
    <mergeCell ref="B18:C18"/>
    <mergeCell ref="B19:C19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6"/>
  <sheetViews>
    <sheetView workbookViewId="0" topLeftCell="A9">
      <selection pane="topLeft" activeCell="K1" sqref="K1:S37"/>
    </sheetView>
  </sheetViews>
  <sheetFormatPr defaultRowHeight="15"/>
  <sheetData>
    <row r="1" spans="1:19" ht="15">
      <c r="A1" s="110" t="s">
        <v>88</v>
      </c>
      <c r="B1" s="110"/>
      <c r="C1" s="110"/>
      <c r="D1" s="110"/>
      <c r="E1" s="110"/>
      <c r="F1" s="110"/>
      <c r="G1" s="110"/>
      <c r="H1" s="110"/>
      <c r="I1" s="110"/>
      <c r="K1" s="109" t="s">
        <v>88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4</v>
      </c>
      <c r="B3" s="37" t="s">
        <v>1</v>
      </c>
      <c r="C3" s="38">
        <v>4</v>
      </c>
      <c r="D3" s="2"/>
      <c r="E3" s="2"/>
      <c r="F3" s="2"/>
      <c r="G3" s="2"/>
      <c r="H3" s="3"/>
      <c r="I3" s="4"/>
      <c r="K3" s="1">
        <v>4</v>
      </c>
      <c r="L3" s="37" t="s">
        <v>1</v>
      </c>
      <c r="M3" s="38">
        <v>4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1</v>
      </c>
      <c r="D4" s="2"/>
      <c r="E4" s="2"/>
      <c r="F4" s="2"/>
      <c r="G4" s="2"/>
      <c r="H4" s="3"/>
      <c r="I4" s="4"/>
      <c r="K4" s="1"/>
      <c r="L4" s="37" t="s">
        <v>2</v>
      </c>
      <c r="M4" s="38">
        <v>1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2" t="s">
        <v>291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29.25" customHeight="1">
      <c r="A11" s="24" t="s">
        <v>48</v>
      </c>
      <c r="B11" s="92" t="s">
        <v>89</v>
      </c>
      <c r="C11" s="92"/>
      <c r="D11" s="18">
        <v>150</v>
      </c>
      <c r="E11" s="23">
        <v>4.0999999999999996</v>
      </c>
      <c r="F11" s="23">
        <v>4.70</v>
      </c>
      <c r="G11" s="23">
        <v>24.20</v>
      </c>
      <c r="H11" s="22">
        <v>156</v>
      </c>
      <c r="I11" s="23">
        <v>1.70</v>
      </c>
      <c r="K11" s="24" t="s">
        <v>48</v>
      </c>
      <c r="L11" s="92" t="s">
        <v>89</v>
      </c>
      <c r="M11" s="92"/>
      <c r="N11" s="18">
        <v>200</v>
      </c>
      <c r="O11" s="23">
        <v>5.50</v>
      </c>
      <c r="P11" s="23">
        <v>6.30</v>
      </c>
      <c r="Q11" s="23">
        <v>32.299999999999997</v>
      </c>
      <c r="R11" s="22">
        <v>208.80</v>
      </c>
      <c r="S11" s="23">
        <v>2.10</v>
      </c>
    </row>
    <row r="12" spans="1:19" ht="15">
      <c r="A12" s="18"/>
      <c r="B12" s="93" t="s">
        <v>51</v>
      </c>
      <c r="C12" s="93"/>
      <c r="D12" s="19">
        <v>5</v>
      </c>
      <c r="E12" s="20">
        <v>0.05</v>
      </c>
      <c r="F12" s="20">
        <v>3.93</v>
      </c>
      <c r="G12" s="20">
        <v>0.05</v>
      </c>
      <c r="H12" s="20">
        <v>35.43</v>
      </c>
      <c r="I12" s="22"/>
      <c r="K12" s="18"/>
      <c r="L12" s="93" t="s">
        <v>51</v>
      </c>
      <c r="M12" s="93"/>
      <c r="N12" s="19">
        <v>7</v>
      </c>
      <c r="O12" s="20">
        <v>0.070000000000000007</v>
      </c>
      <c r="P12" s="32">
        <v>5.46</v>
      </c>
      <c r="Q12" s="20">
        <v>0.070000000000000007</v>
      </c>
      <c r="R12" s="20">
        <v>49.63</v>
      </c>
      <c r="S12" s="25"/>
    </row>
    <row r="13" spans="1:19" ht="28.5" customHeight="1">
      <c r="A13" s="24"/>
      <c r="B13" s="92" t="s">
        <v>22</v>
      </c>
      <c r="C13" s="92"/>
      <c r="D13" s="18">
        <v>20</v>
      </c>
      <c r="E13" s="23">
        <v>1.51</v>
      </c>
      <c r="F13" s="22">
        <v>0.54220000000000002</v>
      </c>
      <c r="G13" s="23">
        <v>9.7200000000000006</v>
      </c>
      <c r="H13" s="22">
        <v>48.64</v>
      </c>
      <c r="I13" s="25"/>
      <c r="K13" s="24"/>
      <c r="L13" s="92" t="s">
        <v>22</v>
      </c>
      <c r="M13" s="92"/>
      <c r="N13" s="18">
        <v>30</v>
      </c>
      <c r="O13" s="23">
        <v>2.94</v>
      </c>
      <c r="P13" s="22">
        <v>1.01</v>
      </c>
      <c r="Q13" s="22">
        <v>15.60</v>
      </c>
      <c r="R13" s="22">
        <v>79.099999999999994</v>
      </c>
      <c r="S13" s="22"/>
    </row>
    <row r="14" spans="1:19" ht="15">
      <c r="A14" s="24">
        <v>395</v>
      </c>
      <c r="B14" s="92" t="s">
        <v>354</v>
      </c>
      <c r="C14" s="92"/>
      <c r="D14" s="18">
        <v>150</v>
      </c>
      <c r="E14" s="23">
        <v>2.2000000000000002</v>
      </c>
      <c r="F14" s="23">
        <v>2.40</v>
      </c>
      <c r="G14" s="18">
        <v>14.20</v>
      </c>
      <c r="H14" s="23">
        <v>87.50</v>
      </c>
      <c r="I14" s="23">
        <v>1.40</v>
      </c>
      <c r="K14" s="24">
        <v>395</v>
      </c>
      <c r="L14" s="92" t="s">
        <v>355</v>
      </c>
      <c r="M14" s="92"/>
      <c r="N14" s="18">
        <v>180</v>
      </c>
      <c r="O14" s="23">
        <v>2.64</v>
      </c>
      <c r="P14" s="23">
        <v>2.83</v>
      </c>
      <c r="Q14" s="23">
        <v>17</v>
      </c>
      <c r="R14" s="22">
        <v>107.50</v>
      </c>
      <c r="S14" s="22">
        <v>1.70</v>
      </c>
    </row>
    <row r="15" spans="1:19" ht="15">
      <c r="A15" s="24"/>
      <c r="B15" s="92" t="s">
        <v>90</v>
      </c>
      <c r="C15" s="92"/>
      <c r="D15" s="18">
        <v>100</v>
      </c>
      <c r="E15" s="23">
        <v>0.33</v>
      </c>
      <c r="F15" s="23">
        <v>0</v>
      </c>
      <c r="G15" s="23">
        <v>10.30</v>
      </c>
      <c r="H15" s="22">
        <v>47.50</v>
      </c>
      <c r="I15" s="18">
        <v>5</v>
      </c>
      <c r="K15" s="24"/>
      <c r="L15" s="92" t="s">
        <v>90</v>
      </c>
      <c r="M15" s="92"/>
      <c r="N15" s="18">
        <v>100</v>
      </c>
      <c r="O15" s="23">
        <v>0.33</v>
      </c>
      <c r="P15" s="23">
        <v>0</v>
      </c>
      <c r="Q15" s="23">
        <v>10.30</v>
      </c>
      <c r="R15" s="22">
        <v>47.50</v>
      </c>
      <c r="S15" s="18">
        <v>5</v>
      </c>
    </row>
    <row r="16" spans="1:19" ht="15">
      <c r="A16" s="94" t="s">
        <v>24</v>
      </c>
      <c r="B16" s="94"/>
      <c r="C16" s="94"/>
      <c r="D16" s="94"/>
      <c r="E16" s="94"/>
      <c r="F16" s="94"/>
      <c r="G16" s="94"/>
      <c r="H16" s="94"/>
      <c r="I16" s="94"/>
      <c r="K16" s="94" t="s">
        <v>24</v>
      </c>
      <c r="L16" s="94"/>
      <c r="M16" s="94"/>
      <c r="N16" s="94"/>
      <c r="O16" s="94"/>
      <c r="P16" s="94"/>
      <c r="Q16" s="94"/>
      <c r="R16" s="94"/>
      <c r="S16" s="94"/>
    </row>
    <row r="17" spans="1:19" ht="15">
      <c r="A17" s="22" t="s">
        <v>25</v>
      </c>
      <c r="B17" s="92" t="s">
        <v>91</v>
      </c>
      <c r="C17" s="92"/>
      <c r="D17" s="18">
        <v>100</v>
      </c>
      <c r="E17" s="23">
        <v>0.40</v>
      </c>
      <c r="F17" s="23">
        <v>0</v>
      </c>
      <c r="G17" s="23">
        <v>13.30</v>
      </c>
      <c r="H17" s="22">
        <v>56</v>
      </c>
      <c r="I17" s="18">
        <v>2.50</v>
      </c>
      <c r="K17" s="22" t="s">
        <v>25</v>
      </c>
      <c r="L17" s="92" t="s">
        <v>91</v>
      </c>
      <c r="M17" s="92"/>
      <c r="N17" s="18">
        <v>100</v>
      </c>
      <c r="O17" s="23">
        <v>0.40</v>
      </c>
      <c r="P17" s="23">
        <v>0</v>
      </c>
      <c r="Q17" s="23">
        <v>13.30</v>
      </c>
      <c r="R17" s="22">
        <v>56</v>
      </c>
      <c r="S17" s="18">
        <v>2.50</v>
      </c>
    </row>
    <row r="18" spans="1:19" ht="15">
      <c r="A18" s="94" t="s">
        <v>27</v>
      </c>
      <c r="B18" s="94"/>
      <c r="C18" s="94"/>
      <c r="D18" s="94"/>
      <c r="E18" s="94"/>
      <c r="F18" s="94"/>
      <c r="G18" s="94"/>
      <c r="H18" s="94"/>
      <c r="I18" s="94"/>
      <c r="K18" s="94" t="s">
        <v>27</v>
      </c>
      <c r="L18" s="94"/>
      <c r="M18" s="94"/>
      <c r="N18" s="94"/>
      <c r="O18" s="94"/>
      <c r="P18" s="94"/>
      <c r="Q18" s="94"/>
      <c r="R18" s="94"/>
      <c r="S18" s="94"/>
    </row>
    <row r="19" spans="1:19" ht="65.25" customHeight="1">
      <c r="A19" s="30">
        <v>19</v>
      </c>
      <c r="B19" s="92" t="s">
        <v>92</v>
      </c>
      <c r="C19" s="92"/>
      <c r="D19" s="27">
        <v>40</v>
      </c>
      <c r="E19" s="28">
        <v>0.30</v>
      </c>
      <c r="F19" s="28">
        <v>3.60</v>
      </c>
      <c r="G19" s="28">
        <v>0.90</v>
      </c>
      <c r="H19" s="29">
        <v>35.200000000000003</v>
      </c>
      <c r="I19" s="28">
        <v>4.20</v>
      </c>
      <c r="K19" s="30">
        <v>19</v>
      </c>
      <c r="L19" s="92" t="s">
        <v>92</v>
      </c>
      <c r="M19" s="92"/>
      <c r="N19" s="27">
        <v>60</v>
      </c>
      <c r="O19" s="28">
        <v>0.50</v>
      </c>
      <c r="P19" s="28">
        <v>5.40</v>
      </c>
      <c r="Q19" s="28">
        <v>1.40</v>
      </c>
      <c r="R19" s="29">
        <v>52.80</v>
      </c>
      <c r="S19" s="29">
        <v>6.30</v>
      </c>
    </row>
    <row r="20" spans="1:19" ht="28.5" customHeight="1">
      <c r="A20" s="30" t="s">
        <v>93</v>
      </c>
      <c r="B20" s="92" t="s">
        <v>94</v>
      </c>
      <c r="C20" s="92"/>
      <c r="D20" s="27">
        <v>160</v>
      </c>
      <c r="E20" s="28">
        <v>5.0999999999999996</v>
      </c>
      <c r="F20" s="28">
        <v>4.5999999999999996</v>
      </c>
      <c r="G20" s="28">
        <v>10.199999999999999</v>
      </c>
      <c r="H20" s="29">
        <v>92.80</v>
      </c>
      <c r="I20" s="29">
        <v>4.55</v>
      </c>
      <c r="K20" s="30" t="s">
        <v>93</v>
      </c>
      <c r="L20" s="92" t="s">
        <v>292</v>
      </c>
      <c r="M20" s="92"/>
      <c r="N20" s="27">
        <v>200</v>
      </c>
      <c r="O20" s="28">
        <v>6.10</v>
      </c>
      <c r="P20" s="28">
        <v>5.80</v>
      </c>
      <c r="Q20" s="28">
        <v>13</v>
      </c>
      <c r="R20" s="29">
        <v>118</v>
      </c>
      <c r="S20" s="29">
        <v>5.60</v>
      </c>
    </row>
    <row r="21" spans="1:19" ht="54.75" customHeight="1">
      <c r="A21" s="30">
        <v>302</v>
      </c>
      <c r="B21" s="93" t="s">
        <v>95</v>
      </c>
      <c r="C21" s="93"/>
      <c r="D21" s="46">
        <v>160</v>
      </c>
      <c r="E21" s="72">
        <v>8.64</v>
      </c>
      <c r="F21" s="72">
        <v>2.2400000000000002</v>
      </c>
      <c r="G21" s="72">
        <v>14.83</v>
      </c>
      <c r="H21" s="72">
        <v>112.75</v>
      </c>
      <c r="I21" s="72">
        <v>7.89</v>
      </c>
      <c r="K21" s="30">
        <v>302</v>
      </c>
      <c r="L21" s="93" t="s">
        <v>95</v>
      </c>
      <c r="M21" s="93"/>
      <c r="N21" s="46">
        <v>200</v>
      </c>
      <c r="O21" s="72">
        <v>10.82</v>
      </c>
      <c r="P21" s="72">
        <v>2.87</v>
      </c>
      <c r="Q21" s="72">
        <v>18.53</v>
      </c>
      <c r="R21" s="72">
        <v>140.93</v>
      </c>
      <c r="S21" s="72">
        <v>9.86</v>
      </c>
    </row>
    <row r="22" spans="1:19" ht="27.75" customHeight="1">
      <c r="A22" s="24"/>
      <c r="B22" s="92" t="s">
        <v>34</v>
      </c>
      <c r="C22" s="92"/>
      <c r="D22" s="18">
        <v>20</v>
      </c>
      <c r="E22" s="23">
        <v>1</v>
      </c>
      <c r="F22" s="22">
        <v>0.36</v>
      </c>
      <c r="G22" s="23">
        <v>9.90</v>
      </c>
      <c r="H22" s="22">
        <v>45.60</v>
      </c>
      <c r="I22" s="25"/>
      <c r="K22" s="24"/>
      <c r="L22" s="92" t="s">
        <v>22</v>
      </c>
      <c r="M22" s="92"/>
      <c r="N22" s="18">
        <v>30</v>
      </c>
      <c r="O22" s="23">
        <v>2.94</v>
      </c>
      <c r="P22" s="22">
        <v>1.01</v>
      </c>
      <c r="Q22" s="22">
        <v>15.60</v>
      </c>
      <c r="R22" s="22">
        <v>79.099999999999994</v>
      </c>
      <c r="S22" s="22"/>
    </row>
    <row r="23" spans="1:19" ht="24.75" customHeight="1">
      <c r="A23" s="24"/>
      <c r="B23" s="92" t="s">
        <v>22</v>
      </c>
      <c r="C23" s="92"/>
      <c r="D23" s="18">
        <v>20</v>
      </c>
      <c r="E23" s="23">
        <v>1.51</v>
      </c>
      <c r="F23" s="22">
        <v>0.54220000000000002</v>
      </c>
      <c r="G23" s="23">
        <v>9.7200000000000006</v>
      </c>
      <c r="H23" s="22">
        <v>48.64</v>
      </c>
      <c r="I23" s="25"/>
      <c r="K23" s="24"/>
      <c r="L23" s="92" t="s">
        <v>34</v>
      </c>
      <c r="M23" s="92"/>
      <c r="N23" s="18">
        <v>25</v>
      </c>
      <c r="O23" s="22">
        <v>1.4719899999999999</v>
      </c>
      <c r="P23" s="22">
        <v>0.45</v>
      </c>
      <c r="Q23" s="22">
        <v>13.11</v>
      </c>
      <c r="R23" s="22">
        <v>59.634889999999999</v>
      </c>
      <c r="S23" s="22"/>
    </row>
    <row r="24" spans="1:19" ht="28.5" customHeight="1">
      <c r="A24" s="30">
        <v>372</v>
      </c>
      <c r="B24" s="92" t="s">
        <v>96</v>
      </c>
      <c r="C24" s="92"/>
      <c r="D24" s="27">
        <v>150</v>
      </c>
      <c r="E24" s="28">
        <v>0.10</v>
      </c>
      <c r="F24" s="28">
        <v>0</v>
      </c>
      <c r="G24" s="28">
        <v>10</v>
      </c>
      <c r="H24" s="29">
        <v>41.50</v>
      </c>
      <c r="I24" s="28">
        <v>5</v>
      </c>
      <c r="K24" s="24">
        <v>372</v>
      </c>
      <c r="L24" s="92" t="s">
        <v>96</v>
      </c>
      <c r="M24" s="92"/>
      <c r="N24" s="18">
        <v>180</v>
      </c>
      <c r="O24" s="22">
        <v>0.12</v>
      </c>
      <c r="P24" s="22">
        <v>0</v>
      </c>
      <c r="Q24" s="22">
        <v>12.40</v>
      </c>
      <c r="R24" s="22">
        <v>50.20</v>
      </c>
      <c r="S24" s="22">
        <v>6</v>
      </c>
    </row>
    <row r="25" spans="1:19" ht="15">
      <c r="A25" s="94" t="s">
        <v>35</v>
      </c>
      <c r="B25" s="94"/>
      <c r="C25" s="94"/>
      <c r="D25" s="94"/>
      <c r="E25" s="94"/>
      <c r="F25" s="94"/>
      <c r="G25" s="94"/>
      <c r="H25" s="94"/>
      <c r="I25" s="94"/>
      <c r="K25" s="94" t="s">
        <v>35</v>
      </c>
      <c r="L25" s="94"/>
      <c r="M25" s="94"/>
      <c r="N25" s="94"/>
      <c r="O25" s="94"/>
      <c r="P25" s="94"/>
      <c r="Q25" s="94"/>
      <c r="R25" s="94"/>
      <c r="S25" s="94"/>
    </row>
    <row r="26" spans="1:19" ht="15">
      <c r="A26" s="21" t="s">
        <v>97</v>
      </c>
      <c r="B26" s="92" t="s">
        <v>98</v>
      </c>
      <c r="C26" s="92"/>
      <c r="D26" s="18">
        <v>60</v>
      </c>
      <c r="E26" s="23">
        <v>3.90</v>
      </c>
      <c r="F26" s="23">
        <v>8.10</v>
      </c>
      <c r="G26" s="23">
        <v>30.80</v>
      </c>
      <c r="H26" s="22">
        <v>213.40</v>
      </c>
      <c r="I26" s="22">
        <v>0</v>
      </c>
      <c r="K26" s="21" t="s">
        <v>97</v>
      </c>
      <c r="L26" s="92" t="s">
        <v>98</v>
      </c>
      <c r="M26" s="92"/>
      <c r="N26" s="18">
        <v>70</v>
      </c>
      <c r="O26" s="23">
        <v>4.50</v>
      </c>
      <c r="P26" s="23">
        <v>9.4440000000000008</v>
      </c>
      <c r="Q26" s="23">
        <v>36</v>
      </c>
      <c r="R26" s="23">
        <v>249</v>
      </c>
      <c r="S26" s="22">
        <v>0</v>
      </c>
    </row>
    <row r="27" spans="1:19" ht="15">
      <c r="A27" s="18"/>
      <c r="B27" s="93" t="s">
        <v>99</v>
      </c>
      <c r="C27" s="93"/>
      <c r="D27" s="19">
        <v>180</v>
      </c>
      <c r="E27" s="32">
        <v>5.60</v>
      </c>
      <c r="F27" s="32">
        <v>4.5999999999999996</v>
      </c>
      <c r="G27" s="32">
        <v>8.1999999999999993</v>
      </c>
      <c r="H27" s="20">
        <v>119.20</v>
      </c>
      <c r="I27" s="32">
        <v>1.56</v>
      </c>
      <c r="K27" s="18"/>
      <c r="L27" s="93" t="s">
        <v>99</v>
      </c>
      <c r="M27" s="93"/>
      <c r="N27" s="19">
        <v>200</v>
      </c>
      <c r="O27" s="32">
        <v>6</v>
      </c>
      <c r="P27" s="32">
        <v>6.20</v>
      </c>
      <c r="Q27" s="32">
        <v>8.40</v>
      </c>
      <c r="R27" s="20">
        <v>116</v>
      </c>
      <c r="S27" s="70">
        <v>1.77</v>
      </c>
    </row>
    <row r="28" spans="1:19" ht="15">
      <c r="A28" s="94" t="s">
        <v>39</v>
      </c>
      <c r="B28" s="94"/>
      <c r="C28" s="94"/>
      <c r="D28" s="94"/>
      <c r="E28" s="94"/>
      <c r="F28" s="94"/>
      <c r="G28" s="94"/>
      <c r="H28" s="94"/>
      <c r="I28" s="94"/>
      <c r="K28" s="94" t="s">
        <v>39</v>
      </c>
      <c r="L28" s="94"/>
      <c r="M28" s="94"/>
      <c r="N28" s="94"/>
      <c r="O28" s="94"/>
      <c r="P28" s="94"/>
      <c r="Q28" s="94"/>
      <c r="R28" s="94"/>
      <c r="S28" s="94"/>
    </row>
    <row r="29" spans="1:19" ht="19.5" customHeight="1">
      <c r="A29" s="24">
        <v>45</v>
      </c>
      <c r="B29" s="92" t="s">
        <v>42</v>
      </c>
      <c r="C29" s="92"/>
      <c r="D29" s="18">
        <v>40</v>
      </c>
      <c r="E29" s="23">
        <v>0.50</v>
      </c>
      <c r="F29" s="23">
        <v>3</v>
      </c>
      <c r="G29" s="23">
        <v>3.30</v>
      </c>
      <c r="H29" s="22">
        <v>52.30</v>
      </c>
      <c r="I29" s="23">
        <v>2.90</v>
      </c>
      <c r="K29" s="24">
        <v>45</v>
      </c>
      <c r="L29" s="92" t="s">
        <v>42</v>
      </c>
      <c r="M29" s="92"/>
      <c r="N29" s="18">
        <v>60</v>
      </c>
      <c r="O29" s="23">
        <v>0.80</v>
      </c>
      <c r="P29" s="23">
        <v>4.54</v>
      </c>
      <c r="Q29" s="23">
        <v>5</v>
      </c>
      <c r="R29" s="22">
        <v>78.55</v>
      </c>
      <c r="S29" s="23">
        <v>4.30</v>
      </c>
    </row>
    <row r="30" spans="1:19" ht="26.25" customHeight="1">
      <c r="A30" s="24">
        <v>276</v>
      </c>
      <c r="B30" s="92" t="s">
        <v>100</v>
      </c>
      <c r="C30" s="92"/>
      <c r="D30" s="18">
        <v>170</v>
      </c>
      <c r="E30" s="23">
        <v>11.70</v>
      </c>
      <c r="F30" s="23">
        <v>9.3000000000000007</v>
      </c>
      <c r="G30" s="23">
        <v>14.90</v>
      </c>
      <c r="H30" s="22">
        <v>300.60000000000002</v>
      </c>
      <c r="I30" s="23">
        <v>3.90</v>
      </c>
      <c r="K30" s="24">
        <v>276</v>
      </c>
      <c r="L30" s="92" t="s">
        <v>100</v>
      </c>
      <c r="M30" s="92"/>
      <c r="N30" s="18">
        <v>180</v>
      </c>
      <c r="O30" s="23">
        <v>12.40</v>
      </c>
      <c r="P30" s="23">
        <v>9.9443999999999999</v>
      </c>
      <c r="Q30" s="23">
        <v>16.20</v>
      </c>
      <c r="R30" s="23">
        <v>320.20</v>
      </c>
      <c r="S30" s="23">
        <v>4.0999999999999996</v>
      </c>
    </row>
    <row r="31" spans="1:19" ht="24.75" customHeight="1">
      <c r="A31" s="24"/>
      <c r="B31" s="92" t="s">
        <v>53</v>
      </c>
      <c r="C31" s="92"/>
      <c r="D31" s="18">
        <v>20</v>
      </c>
      <c r="E31" s="23">
        <v>1.51</v>
      </c>
      <c r="F31" s="22">
        <v>0.54220000000000002</v>
      </c>
      <c r="G31" s="23">
        <v>9.7200000000000006</v>
      </c>
      <c r="H31" s="22">
        <v>48.64</v>
      </c>
      <c r="I31" s="25"/>
      <c r="K31" s="24"/>
      <c r="L31" s="92" t="s">
        <v>22</v>
      </c>
      <c r="M31" s="92"/>
      <c r="N31" s="18">
        <v>20</v>
      </c>
      <c r="O31" s="23">
        <v>1.51</v>
      </c>
      <c r="P31" s="22">
        <v>0.54220000000000002</v>
      </c>
      <c r="Q31" s="23">
        <v>9.7200000000000006</v>
      </c>
      <c r="R31" s="22">
        <v>48.64</v>
      </c>
      <c r="S31" s="25"/>
    </row>
    <row r="32" spans="1:19" ht="26.25" customHeight="1">
      <c r="A32" s="24"/>
      <c r="B32" s="92" t="s">
        <v>34</v>
      </c>
      <c r="C32" s="92"/>
      <c r="D32" s="18">
        <v>20</v>
      </c>
      <c r="E32" s="23">
        <v>1</v>
      </c>
      <c r="F32" s="22">
        <v>0.36</v>
      </c>
      <c r="G32" s="23">
        <v>9.90</v>
      </c>
      <c r="H32" s="22">
        <v>45.60</v>
      </c>
      <c r="I32" s="25"/>
      <c r="K32" s="24"/>
      <c r="L32" s="92" t="s">
        <v>34</v>
      </c>
      <c r="M32" s="92"/>
      <c r="N32" s="18">
        <v>25</v>
      </c>
      <c r="O32" s="22">
        <v>1.4719899999999999</v>
      </c>
      <c r="P32" s="22">
        <v>0.45</v>
      </c>
      <c r="Q32" s="22">
        <v>13.11</v>
      </c>
      <c r="R32" s="22">
        <v>59.634889999999999</v>
      </c>
      <c r="S32" s="22"/>
    </row>
    <row r="33" spans="1:19" ht="15">
      <c r="A33" s="24" t="s">
        <v>101</v>
      </c>
      <c r="B33" s="92" t="s">
        <v>102</v>
      </c>
      <c r="C33" s="92"/>
      <c r="D33" s="18">
        <v>150</v>
      </c>
      <c r="E33" s="23">
        <v>0.14000000000000001</v>
      </c>
      <c r="F33" s="25">
        <v>0</v>
      </c>
      <c r="G33" s="23">
        <v>20.70</v>
      </c>
      <c r="H33" s="22">
        <v>85.90</v>
      </c>
      <c r="I33" s="18">
        <v>3</v>
      </c>
      <c r="K33" s="24" t="s">
        <v>101</v>
      </c>
      <c r="L33" s="92" t="s">
        <v>102</v>
      </c>
      <c r="M33" s="92"/>
      <c r="N33" s="18">
        <v>180</v>
      </c>
      <c r="O33" s="22">
        <v>0.12</v>
      </c>
      <c r="P33" s="22">
        <v>0</v>
      </c>
      <c r="Q33" s="23">
        <v>24.847999999999999</v>
      </c>
      <c r="R33" s="22">
        <v>103.60</v>
      </c>
      <c r="S33" s="22">
        <v>3.60</v>
      </c>
    </row>
    <row r="34" spans="1:19" ht="24">
      <c r="A34" s="95" t="s">
        <v>103</v>
      </c>
      <c r="B34" s="95"/>
      <c r="C34" s="95"/>
      <c r="D34" s="95"/>
      <c r="E34" s="95" t="s">
        <v>11</v>
      </c>
      <c r="F34" s="95"/>
      <c r="G34" s="95"/>
      <c r="H34" s="91" t="s">
        <v>12</v>
      </c>
      <c r="I34" s="34" t="s">
        <v>13</v>
      </c>
      <c r="K34" s="95" t="s">
        <v>293</v>
      </c>
      <c r="L34" s="95"/>
      <c r="M34" s="95"/>
      <c r="N34" s="95"/>
      <c r="O34" s="95" t="s">
        <v>11</v>
      </c>
      <c r="P34" s="95"/>
      <c r="Q34" s="95"/>
      <c r="R34" s="91" t="s">
        <v>12</v>
      </c>
      <c r="S34" s="34" t="s">
        <v>13</v>
      </c>
    </row>
    <row r="35" spans="1:19" ht="15">
      <c r="A35" s="95"/>
      <c r="B35" s="95"/>
      <c r="C35" s="95"/>
      <c r="D35" s="95"/>
      <c r="E35" s="34" t="s">
        <v>14</v>
      </c>
      <c r="F35" s="34" t="s">
        <v>15</v>
      </c>
      <c r="G35" s="34" t="s">
        <v>16</v>
      </c>
      <c r="H35" s="91"/>
      <c r="I35" s="34" t="s">
        <v>17</v>
      </c>
      <c r="K35" s="95"/>
      <c r="L35" s="95"/>
      <c r="M35" s="95"/>
      <c r="N35" s="95"/>
      <c r="O35" s="34" t="s">
        <v>14</v>
      </c>
      <c r="P35" s="34" t="s">
        <v>15</v>
      </c>
      <c r="Q35" s="34" t="s">
        <v>16</v>
      </c>
      <c r="R35" s="91"/>
      <c r="S35" s="34" t="s">
        <v>17</v>
      </c>
    </row>
    <row r="36" spans="1:19" ht="15">
      <c r="A36" s="95"/>
      <c r="B36" s="95"/>
      <c r="C36" s="95"/>
      <c r="D36" s="95"/>
      <c r="E36" s="35">
        <f>E33+1.2+E32+E31+E30+E29+E27+E26+E23+E22+E21+E20+E19+E17+E15+E14+E13+E12+E11</f>
        <v>50.69</v>
      </c>
      <c r="F36" s="35">
        <f>F33+F32+F31+F30+1.99+F29+F27+F26+F24+0.08+F23+F22+F21+F20+F19+F17+F15+F14+F13+F12+F11</f>
        <v>50.886600000000008</v>
      </c>
      <c r="G36" s="35">
        <f>G33+G32+G31+G30+G29-0.0001+G27+G26+G24+G23+G22+G21+G20+G19+G17+G15+G14+G13+G12+G11</f>
        <v>224.8399</v>
      </c>
      <c r="H36" s="35">
        <f>H33+H32+H31+H30+18+H29+H27+H26+H24+H23+H22+H21+H20+H19+H17+H15+H14+H13+H12+H11</f>
        <v>1691.2000000000003</v>
      </c>
      <c r="I36" s="35">
        <f>I33+I32+I31+I30+I29+I27+I26+I24+I23+I22+I21+I20+I19+I17+I15+I14+I13+I12+I11</f>
        <v>43.60</v>
      </c>
      <c r="K36" s="95"/>
      <c r="L36" s="95"/>
      <c r="M36" s="95"/>
      <c r="N36" s="95"/>
      <c r="O36" s="35">
        <f>O33+O32+O31+O30+O29+O27+O26+O24+O23+O22+O21+O20+O19+O17+O15+O14+O13+O12+O11</f>
        <v>60.633980000000001</v>
      </c>
      <c r="P36" s="35">
        <f>P33+P32+P31+P30+P29+P27+P26+P24+P23+P22+P21+P20+P19+P17+P15+P14+P13+P12+P11</f>
        <v>62.250599999999991</v>
      </c>
      <c r="Q36" s="35">
        <f>Q33+Q32+Q31+Q30+Q29+Q27+Q26+Q24+Q23+Q22+Q21+Q20+Q19+Q17+Q15+Q14+Q13+Q12+Q11</f>
        <v>275.88800000000003</v>
      </c>
      <c r="R36" s="35">
        <f>R33+R32+R31+R30+R29+R27+R26+R24+R23+R22+R21+R20+R19+R17+R15+R14+R13+R12+R11</f>
        <v>2024.8197799999998</v>
      </c>
      <c r="S36" s="35">
        <f>S33+S32+S31+S30+S29+S27+S26+S24+S23+S22+S21+S20+S19+S17+S15+S14+S13+S12+S11</f>
        <v>52.83</v>
      </c>
    </row>
  </sheetData>
  <mergeCells count="68">
    <mergeCell ref="A1:I1"/>
    <mergeCell ref="D5:H5"/>
    <mergeCell ref="A8:A9"/>
    <mergeCell ref="B8:C9"/>
    <mergeCell ref="D8:D9"/>
    <mergeCell ref="E8:G8"/>
    <mergeCell ref="H8:H9"/>
    <mergeCell ref="B21:C21"/>
    <mergeCell ref="A10:I10"/>
    <mergeCell ref="B11:C11"/>
    <mergeCell ref="B12:C12"/>
    <mergeCell ref="B13:C13"/>
    <mergeCell ref="B14:C14"/>
    <mergeCell ref="B15:C15"/>
    <mergeCell ref="A16:I16"/>
    <mergeCell ref="B17:C17"/>
    <mergeCell ref="A18:I18"/>
    <mergeCell ref="B19:C19"/>
    <mergeCell ref="B20:C20"/>
    <mergeCell ref="B33:C33"/>
    <mergeCell ref="B22:C22"/>
    <mergeCell ref="B23:C23"/>
    <mergeCell ref="B24:C24"/>
    <mergeCell ref="A25:I25"/>
    <mergeCell ref="B26:C26"/>
    <mergeCell ref="B27:C27"/>
    <mergeCell ref="L15:M15"/>
    <mergeCell ref="A34:D36"/>
    <mergeCell ref="E34:G34"/>
    <mergeCell ref="H34:H35"/>
    <mergeCell ref="K1:S1"/>
    <mergeCell ref="N5:R5"/>
    <mergeCell ref="K8:K9"/>
    <mergeCell ref="L8:M9"/>
    <mergeCell ref="N8:N9"/>
    <mergeCell ref="O8:Q8"/>
    <mergeCell ref="R8:R9"/>
    <mergeCell ref="A28:I28"/>
    <mergeCell ref="B29:C29"/>
    <mergeCell ref="B30:C30"/>
    <mergeCell ref="B31:C31"/>
    <mergeCell ref="B32:C32"/>
    <mergeCell ref="K10:S10"/>
    <mergeCell ref="L11:M11"/>
    <mergeCell ref="L12:M12"/>
    <mergeCell ref="L13:M13"/>
    <mergeCell ref="L14:M14"/>
    <mergeCell ref="L27:M27"/>
    <mergeCell ref="K16:S16"/>
    <mergeCell ref="L17:M17"/>
    <mergeCell ref="K18:S18"/>
    <mergeCell ref="L19:M19"/>
    <mergeCell ref="L20:M20"/>
    <mergeCell ref="L21:M21"/>
    <mergeCell ref="L22:M22"/>
    <mergeCell ref="L23:M23"/>
    <mergeCell ref="L24:M24"/>
    <mergeCell ref="K25:S25"/>
    <mergeCell ref="L26:M26"/>
    <mergeCell ref="K34:N36"/>
    <mergeCell ref="O34:Q34"/>
    <mergeCell ref="R34:R35"/>
    <mergeCell ref="K28:S28"/>
    <mergeCell ref="L29:M29"/>
    <mergeCell ref="L30:M30"/>
    <mergeCell ref="L31:M31"/>
    <mergeCell ref="L32:M32"/>
    <mergeCell ref="L33:M33"/>
  </mergeCells>
  <pageMargins left="0.7" right="0.7" top="0.75" bottom="0.75" header="0.3" footer="0.3"/>
  <pageSetup orientation="portrait" paperSize="9" scale="50"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bc0f0c0-5518-408d-8949-d5a606cfb936}">
  <dimension ref="A1:S37"/>
  <sheetViews>
    <sheetView workbookViewId="0" topLeftCell="A1">
      <selection pane="topLeft" activeCell="H7" sqref="H7:H8"/>
    </sheetView>
  </sheetViews>
  <sheetFormatPr defaultRowHeight="15"/>
  <cols>
    <col min="3" max="3" width="20.7142857142857" customWidth="1"/>
    <col min="8" max="8" width="6" customWidth="1"/>
    <col min="9" max="9" width="5.57142857142857" customWidth="1"/>
    <col min="13" max="13" width="17.8571428571429" customWidth="1"/>
    <col min="14" max="14" width="7.28571428571429" customWidth="1"/>
    <col min="15" max="15" width="7.85714285714286" customWidth="1"/>
    <col min="16" max="16" width="6.85714285714286" customWidth="1"/>
    <col min="17" max="17" width="7.57142857142857" customWidth="1"/>
    <col min="18" max="18" width="5.71428571428571" customWidth="1"/>
    <col min="19" max="19" width="6.42857142857143" customWidth="1"/>
  </cols>
  <sheetData>
    <row r="1" spans="1:19" ht="15">
      <c r="A1" s="223" t="s">
        <v>269</v>
      </c>
      <c r="B1" s="224"/>
      <c r="C1" s="224"/>
      <c r="D1" s="224"/>
      <c r="E1" s="224"/>
      <c r="F1" s="224"/>
      <c r="G1" s="224"/>
      <c r="H1" s="224"/>
      <c r="I1" s="225"/>
      <c r="K1" s="155" t="s">
        <v>527</v>
      </c>
      <c r="L1" s="156"/>
      <c r="M1" s="156"/>
      <c r="N1" s="156"/>
      <c r="O1" s="156"/>
      <c r="P1" s="156"/>
      <c r="Q1" s="156"/>
      <c r="R1" s="156"/>
      <c r="S1" s="157"/>
    </row>
    <row r="2" spans="1:19" ht="15">
      <c r="A2" s="158">
        <v>20</v>
      </c>
      <c r="B2" s="162" t="s">
        <v>1</v>
      </c>
      <c r="C2" s="163">
        <v>5</v>
      </c>
      <c r="D2" s="159"/>
      <c r="E2" s="159"/>
      <c r="F2" s="159"/>
      <c r="G2" s="159"/>
      <c r="H2" s="160"/>
      <c r="I2" s="161"/>
      <c r="K2" s="158">
        <v>20</v>
      </c>
      <c r="L2" s="162" t="s">
        <v>1</v>
      </c>
      <c r="M2" s="163">
        <v>5</v>
      </c>
      <c r="N2" s="159"/>
      <c r="O2" s="159"/>
      <c r="P2" s="159"/>
      <c r="Q2" s="159"/>
      <c r="R2" s="160"/>
      <c r="S2" s="161"/>
    </row>
    <row r="3" spans="1:19" ht="15">
      <c r="A3" s="158"/>
      <c r="B3" s="162" t="s">
        <v>2</v>
      </c>
      <c r="C3" s="163">
        <v>4</v>
      </c>
      <c r="D3" s="159"/>
      <c r="E3" s="159"/>
      <c r="F3" s="159"/>
      <c r="G3" s="159"/>
      <c r="H3" s="160"/>
      <c r="I3" s="161"/>
      <c r="K3" s="158"/>
      <c r="L3" s="162" t="s">
        <v>2</v>
      </c>
      <c r="M3" s="163">
        <v>4</v>
      </c>
      <c r="N3" s="159"/>
      <c r="O3" s="159"/>
      <c r="P3" s="159"/>
      <c r="Q3" s="159"/>
      <c r="R3" s="160"/>
      <c r="S3" s="161"/>
    </row>
    <row r="4" spans="1:19" ht="15">
      <c r="A4" s="158"/>
      <c r="B4" s="162" t="s">
        <v>3</v>
      </c>
      <c r="C4" s="164" t="s">
        <v>372</v>
      </c>
      <c r="D4" s="165" t="s">
        <v>373</v>
      </c>
      <c r="E4" s="165"/>
      <c r="F4" s="165"/>
      <c r="G4" s="165"/>
      <c r="H4" s="165"/>
      <c r="I4" s="161"/>
      <c r="K4" s="158"/>
      <c r="L4" s="162" t="s">
        <v>3</v>
      </c>
      <c r="M4" s="164" t="s">
        <v>372</v>
      </c>
      <c r="N4" s="165" t="s">
        <v>373</v>
      </c>
      <c r="O4" s="165"/>
      <c r="P4" s="165"/>
      <c r="Q4" s="165"/>
      <c r="R4" s="165"/>
      <c r="S4" s="161"/>
    </row>
    <row r="5" spans="1:19" ht="15">
      <c r="A5" s="252"/>
      <c r="B5" s="253" t="s">
        <v>6</v>
      </c>
      <c r="C5" s="167" t="s">
        <v>7</v>
      </c>
      <c r="D5" s="164"/>
      <c r="E5" s="164"/>
      <c r="F5" s="164"/>
      <c r="G5" s="164"/>
      <c r="H5" s="254"/>
      <c r="I5" s="255"/>
      <c r="K5" s="252"/>
      <c r="L5" s="253" t="s">
        <v>6</v>
      </c>
      <c r="M5" s="167" t="s">
        <v>276</v>
      </c>
      <c r="N5" s="164"/>
      <c r="O5" s="164"/>
      <c r="P5" s="164"/>
      <c r="Q5" s="164"/>
      <c r="R5" s="254"/>
      <c r="S5" s="255"/>
    </row>
    <row r="6" spans="1:19" ht="15">
      <c r="A6" s="158"/>
      <c r="B6" s="159"/>
      <c r="C6" s="159"/>
      <c r="D6" s="159"/>
      <c r="E6" s="159"/>
      <c r="F6" s="159"/>
      <c r="G6" s="159"/>
      <c r="H6" s="160"/>
      <c r="I6" s="161"/>
      <c r="K6" s="158"/>
      <c r="L6" s="159"/>
      <c r="M6" s="159"/>
      <c r="N6" s="159"/>
      <c r="O6" s="159"/>
      <c r="P6" s="159"/>
      <c r="Q6" s="159"/>
      <c r="R6" s="160"/>
      <c r="S6" s="161"/>
    </row>
    <row r="7" spans="1:19" ht="25.5">
      <c r="A7" s="168" t="s">
        <v>8</v>
      </c>
      <c r="B7" s="169" t="s">
        <v>9</v>
      </c>
      <c r="C7" s="169"/>
      <c r="D7" s="169" t="s">
        <v>10</v>
      </c>
      <c r="E7" s="169" t="s">
        <v>11</v>
      </c>
      <c r="F7" s="169"/>
      <c r="G7" s="169"/>
      <c r="H7" s="170" t="s">
        <v>12</v>
      </c>
      <c r="I7" s="172" t="s">
        <v>13</v>
      </c>
      <c r="K7" s="168" t="s">
        <v>8</v>
      </c>
      <c r="L7" s="169" t="s">
        <v>9</v>
      </c>
      <c r="M7" s="169"/>
      <c r="N7" s="169" t="s">
        <v>10</v>
      </c>
      <c r="O7" s="169" t="s">
        <v>11</v>
      </c>
      <c r="P7" s="169"/>
      <c r="Q7" s="169"/>
      <c r="R7" s="170" t="s">
        <v>12</v>
      </c>
      <c r="S7" s="172" t="s">
        <v>13</v>
      </c>
    </row>
    <row r="8" spans="1:19" ht="15">
      <c r="A8" s="168"/>
      <c r="B8" s="169"/>
      <c r="C8" s="169"/>
      <c r="D8" s="169"/>
      <c r="E8" s="169" t="s">
        <v>14</v>
      </c>
      <c r="F8" s="169" t="s">
        <v>15</v>
      </c>
      <c r="G8" s="169" t="s">
        <v>16</v>
      </c>
      <c r="H8" s="170"/>
      <c r="I8" s="172" t="s">
        <v>17</v>
      </c>
      <c r="K8" s="168"/>
      <c r="L8" s="169"/>
      <c r="M8" s="169"/>
      <c r="N8" s="169"/>
      <c r="O8" s="169" t="s">
        <v>14</v>
      </c>
      <c r="P8" s="169" t="s">
        <v>15</v>
      </c>
      <c r="Q8" s="169" t="s">
        <v>16</v>
      </c>
      <c r="R8" s="170"/>
      <c r="S8" s="172" t="s">
        <v>17</v>
      </c>
    </row>
    <row r="9" spans="1:19" ht="15">
      <c r="A9" s="173" t="s">
        <v>18</v>
      </c>
      <c r="B9" s="174"/>
      <c r="C9" s="174"/>
      <c r="D9" s="174"/>
      <c r="E9" s="174"/>
      <c r="F9" s="174"/>
      <c r="G9" s="174"/>
      <c r="H9" s="174"/>
      <c r="I9" s="175"/>
      <c r="K9" s="173" t="s">
        <v>18</v>
      </c>
      <c r="L9" s="174"/>
      <c r="M9" s="174"/>
      <c r="N9" s="174"/>
      <c r="O9" s="174"/>
      <c r="P9" s="174"/>
      <c r="Q9" s="174"/>
      <c r="R9" s="174"/>
      <c r="S9" s="175"/>
    </row>
    <row r="10" spans="1:19" ht="15">
      <c r="A10" s="184" t="s">
        <v>48</v>
      </c>
      <c r="B10" s="177" t="s">
        <v>189</v>
      </c>
      <c r="C10" s="177"/>
      <c r="D10" s="178">
        <v>150</v>
      </c>
      <c r="E10" s="179">
        <v>2.94</v>
      </c>
      <c r="F10" s="179">
        <v>4.4489000000000001</v>
      </c>
      <c r="G10" s="179">
        <v>17.44659</v>
      </c>
      <c r="H10" s="180">
        <v>177.50</v>
      </c>
      <c r="I10" s="181">
        <v>1.1000000000000001</v>
      </c>
      <c r="K10" s="184" t="s">
        <v>48</v>
      </c>
      <c r="L10" s="177" t="s">
        <v>189</v>
      </c>
      <c r="M10" s="177"/>
      <c r="N10" s="178">
        <v>200</v>
      </c>
      <c r="O10" s="179">
        <v>3.90</v>
      </c>
      <c r="P10" s="179">
        <v>5.90</v>
      </c>
      <c r="Q10" s="179">
        <v>23</v>
      </c>
      <c r="R10" s="180">
        <v>237.54</v>
      </c>
      <c r="S10" s="202">
        <v>1.30</v>
      </c>
    </row>
    <row r="11" spans="1:19" ht="15">
      <c r="A11" s="208"/>
      <c r="B11" s="177" t="s">
        <v>50</v>
      </c>
      <c r="C11" s="177"/>
      <c r="D11" s="178">
        <v>10</v>
      </c>
      <c r="E11" s="179">
        <v>2.64</v>
      </c>
      <c r="F11" s="179">
        <v>2.10</v>
      </c>
      <c r="G11" s="183">
        <v>3.20</v>
      </c>
      <c r="H11" s="180">
        <v>40</v>
      </c>
      <c r="I11" s="182">
        <v>0.06</v>
      </c>
      <c r="K11" s="208"/>
      <c r="L11" s="177" t="s">
        <v>50</v>
      </c>
      <c r="M11" s="177"/>
      <c r="N11" s="178">
        <v>15</v>
      </c>
      <c r="O11" s="179">
        <v>3.80</v>
      </c>
      <c r="P11" s="179">
        <v>3.90</v>
      </c>
      <c r="Q11" s="183">
        <v>4.80</v>
      </c>
      <c r="R11" s="180">
        <v>60</v>
      </c>
      <c r="S11" s="181">
        <v>0.10</v>
      </c>
    </row>
    <row r="12" spans="1:19" ht="15">
      <c r="A12" s="184"/>
      <c r="B12" s="185" t="s">
        <v>107</v>
      </c>
      <c r="C12" s="185"/>
      <c r="D12" s="186">
        <v>5</v>
      </c>
      <c r="E12" s="187">
        <v>0.05</v>
      </c>
      <c r="F12" s="187">
        <v>3.93</v>
      </c>
      <c r="G12" s="187">
        <v>0.05</v>
      </c>
      <c r="H12" s="187">
        <v>35.43</v>
      </c>
      <c r="I12" s="182"/>
      <c r="K12" s="184"/>
      <c r="L12" s="185" t="s">
        <v>107</v>
      </c>
      <c r="M12" s="185"/>
      <c r="N12" s="186">
        <v>7</v>
      </c>
      <c r="O12" s="189">
        <v>0.070000000000000007</v>
      </c>
      <c r="P12" s="189">
        <v>5.50</v>
      </c>
      <c r="Q12" s="189">
        <v>0.070000000000000007</v>
      </c>
      <c r="R12" s="187">
        <v>49.63</v>
      </c>
      <c r="S12" s="191"/>
    </row>
    <row r="13" spans="1:19" ht="15">
      <c r="A13" s="176"/>
      <c r="B13" s="177" t="s">
        <v>22</v>
      </c>
      <c r="C13" s="177"/>
      <c r="D13" s="178">
        <v>20</v>
      </c>
      <c r="E13" s="179">
        <v>1.54</v>
      </c>
      <c r="F13" s="180">
        <v>0.54220000000000002</v>
      </c>
      <c r="G13" s="179">
        <v>9.7200000000000006</v>
      </c>
      <c r="H13" s="180">
        <v>48.644998999999999</v>
      </c>
      <c r="I13" s="191"/>
      <c r="K13" s="176"/>
      <c r="L13" s="177" t="s">
        <v>22</v>
      </c>
      <c r="M13" s="177"/>
      <c r="N13" s="178">
        <v>30</v>
      </c>
      <c r="O13" s="179">
        <v>2.90</v>
      </c>
      <c r="P13" s="180">
        <v>1.01</v>
      </c>
      <c r="Q13" s="180">
        <v>15.60</v>
      </c>
      <c r="R13" s="180">
        <v>79.099999999999994</v>
      </c>
      <c r="S13" s="182"/>
    </row>
    <row r="14" spans="1:19" ht="15">
      <c r="A14" s="184">
        <v>397</v>
      </c>
      <c r="B14" s="177" t="s">
        <v>52</v>
      </c>
      <c r="C14" s="177"/>
      <c r="D14" s="178">
        <v>150</v>
      </c>
      <c r="E14" s="179">
        <v>2.84</v>
      </c>
      <c r="F14" s="179">
        <v>2.90</v>
      </c>
      <c r="G14" s="179">
        <v>18.80</v>
      </c>
      <c r="H14" s="180">
        <v>91</v>
      </c>
      <c r="I14" s="193">
        <v>1</v>
      </c>
      <c r="K14" s="184">
        <v>397</v>
      </c>
      <c r="L14" s="177" t="s">
        <v>52</v>
      </c>
      <c r="M14" s="177"/>
      <c r="N14" s="178">
        <v>180</v>
      </c>
      <c r="O14" s="179">
        <v>3.30</v>
      </c>
      <c r="P14" s="179">
        <v>3.43336</v>
      </c>
      <c r="Q14" s="179">
        <v>23</v>
      </c>
      <c r="R14" s="180">
        <v>109.60</v>
      </c>
      <c r="S14" s="182">
        <v>1.20</v>
      </c>
    </row>
    <row r="15" spans="1:19" ht="15">
      <c r="A15" s="173" t="s">
        <v>24</v>
      </c>
      <c r="B15" s="174"/>
      <c r="C15" s="174"/>
      <c r="D15" s="174"/>
      <c r="E15" s="174"/>
      <c r="F15" s="174"/>
      <c r="G15" s="174"/>
      <c r="H15" s="174"/>
      <c r="I15" s="175"/>
      <c r="K15" s="173" t="s">
        <v>24</v>
      </c>
      <c r="L15" s="174"/>
      <c r="M15" s="174"/>
      <c r="N15" s="174"/>
      <c r="O15" s="174"/>
      <c r="P15" s="174"/>
      <c r="Q15" s="174"/>
      <c r="R15" s="174"/>
      <c r="S15" s="175"/>
    </row>
    <row r="16" spans="1:19" ht="15">
      <c r="A16" s="192" t="s">
        <v>25</v>
      </c>
      <c r="B16" s="177" t="s">
        <v>528</v>
      </c>
      <c r="C16" s="177"/>
      <c r="D16" s="178">
        <v>100</v>
      </c>
      <c r="E16" s="179">
        <v>0.10</v>
      </c>
      <c r="F16" s="183"/>
      <c r="G16" s="179">
        <v>10.30</v>
      </c>
      <c r="H16" s="180">
        <v>42</v>
      </c>
      <c r="I16" s="181">
        <v>0.80</v>
      </c>
      <c r="K16" s="192" t="s">
        <v>25</v>
      </c>
      <c r="L16" s="177" t="s">
        <v>528</v>
      </c>
      <c r="M16" s="177"/>
      <c r="N16" s="178">
        <v>100</v>
      </c>
      <c r="O16" s="179">
        <v>0.10</v>
      </c>
      <c r="P16" s="183"/>
      <c r="Q16" s="179">
        <v>10.30</v>
      </c>
      <c r="R16" s="180">
        <v>42</v>
      </c>
      <c r="S16" s="181">
        <v>0.80</v>
      </c>
    </row>
    <row r="17" spans="1:19" ht="15">
      <c r="A17" s="194" t="s">
        <v>27</v>
      </c>
      <c r="B17" s="195"/>
      <c r="C17" s="195"/>
      <c r="D17" s="195"/>
      <c r="E17" s="195"/>
      <c r="F17" s="195"/>
      <c r="G17" s="195"/>
      <c r="H17" s="195"/>
      <c r="I17" s="196"/>
      <c r="K17" s="194" t="s">
        <v>27</v>
      </c>
      <c r="L17" s="195"/>
      <c r="M17" s="195"/>
      <c r="N17" s="195"/>
      <c r="O17" s="195"/>
      <c r="P17" s="195"/>
      <c r="Q17" s="195"/>
      <c r="R17" s="195"/>
      <c r="S17" s="196"/>
    </row>
    <row r="18" spans="1:19" ht="30" customHeight="1">
      <c r="A18" s="207">
        <v>34</v>
      </c>
      <c r="B18" s="198" t="s">
        <v>422</v>
      </c>
      <c r="C18" s="198"/>
      <c r="D18" s="199">
        <v>40</v>
      </c>
      <c r="E18" s="200">
        <v>0.64</v>
      </c>
      <c r="F18" s="200">
        <v>3.9499</v>
      </c>
      <c r="G18" s="200">
        <v>3</v>
      </c>
      <c r="H18" s="201">
        <v>49.60</v>
      </c>
      <c r="I18" s="202">
        <v>3.60</v>
      </c>
      <c r="K18" s="207">
        <v>34</v>
      </c>
      <c r="L18" s="198" t="s">
        <v>422</v>
      </c>
      <c r="M18" s="198"/>
      <c r="N18" s="199">
        <v>60</v>
      </c>
      <c r="O18" s="200">
        <v>0.90</v>
      </c>
      <c r="P18" s="200">
        <v>5.94</v>
      </c>
      <c r="Q18" s="200">
        <v>4.50</v>
      </c>
      <c r="R18" s="201">
        <v>74.400000000000006</v>
      </c>
      <c r="S18" s="203">
        <v>4</v>
      </c>
    </row>
    <row r="19" spans="1:19" ht="15">
      <c r="A19" s="176" t="s">
        <v>252</v>
      </c>
      <c r="B19" s="177" t="s">
        <v>529</v>
      </c>
      <c r="C19" s="177"/>
      <c r="D19" s="178">
        <v>160</v>
      </c>
      <c r="E19" s="179">
        <v>1.40</v>
      </c>
      <c r="F19" s="179">
        <v>2.40</v>
      </c>
      <c r="G19" s="179">
        <v>10.10</v>
      </c>
      <c r="H19" s="180">
        <v>60.219990000000003</v>
      </c>
      <c r="I19" s="182">
        <v>0.30</v>
      </c>
      <c r="K19" s="176" t="s">
        <v>252</v>
      </c>
      <c r="L19" s="177" t="s">
        <v>529</v>
      </c>
      <c r="M19" s="177"/>
      <c r="N19" s="178">
        <v>200</v>
      </c>
      <c r="O19" s="180">
        <v>1.80</v>
      </c>
      <c r="P19" s="180">
        <v>3</v>
      </c>
      <c r="Q19" s="180">
        <v>12.63</v>
      </c>
      <c r="R19" s="180">
        <v>75.260000000000005</v>
      </c>
      <c r="S19" s="182">
        <v>0.38</v>
      </c>
    </row>
    <row r="20" spans="1:19" ht="15">
      <c r="A20" s="207">
        <v>310</v>
      </c>
      <c r="B20" s="177" t="s">
        <v>530</v>
      </c>
      <c r="C20" s="177"/>
      <c r="D20" s="178">
        <v>60</v>
      </c>
      <c r="E20" s="179">
        <v>5.24</v>
      </c>
      <c r="F20" s="179">
        <v>4.4489000000000001</v>
      </c>
      <c r="G20" s="179">
        <v>6.8498698999999998</v>
      </c>
      <c r="H20" s="179">
        <v>98.649990000000003</v>
      </c>
      <c r="I20" s="181">
        <v>0.20</v>
      </c>
      <c r="K20" s="207">
        <v>310</v>
      </c>
      <c r="L20" s="177" t="s">
        <v>530</v>
      </c>
      <c r="M20" s="177"/>
      <c r="N20" s="178">
        <v>75</v>
      </c>
      <c r="O20" s="179">
        <v>6.50</v>
      </c>
      <c r="P20" s="179">
        <v>5.54</v>
      </c>
      <c r="Q20" s="179">
        <v>7.90</v>
      </c>
      <c r="R20" s="179">
        <v>125.50</v>
      </c>
      <c r="S20" s="182">
        <v>0.25</v>
      </c>
    </row>
    <row r="21" spans="1:19" ht="15">
      <c r="A21" s="176">
        <v>315</v>
      </c>
      <c r="B21" s="237" t="s">
        <v>118</v>
      </c>
      <c r="C21" s="238"/>
      <c r="D21" s="186">
        <v>110</v>
      </c>
      <c r="E21" s="189">
        <v>2.5299999999999998</v>
      </c>
      <c r="F21" s="189">
        <v>5.39</v>
      </c>
      <c r="G21" s="189">
        <v>17.05</v>
      </c>
      <c r="H21" s="189">
        <v>160.71</v>
      </c>
      <c r="I21" s="182"/>
      <c r="K21" s="226">
        <v>315</v>
      </c>
      <c r="L21" s="237" t="s">
        <v>118</v>
      </c>
      <c r="M21" s="238"/>
      <c r="N21" s="186">
        <v>130</v>
      </c>
      <c r="O21" s="187">
        <v>2.99</v>
      </c>
      <c r="P21" s="187">
        <v>6.37</v>
      </c>
      <c r="Q21" s="189">
        <v>20.20</v>
      </c>
      <c r="R21" s="187">
        <v>189.93</v>
      </c>
      <c r="S21" s="182"/>
    </row>
    <row r="22" spans="1:19" ht="15">
      <c r="A22" s="176">
        <v>375</v>
      </c>
      <c r="B22" s="177" t="s">
        <v>531</v>
      </c>
      <c r="C22" s="177"/>
      <c r="D22" s="178">
        <v>150</v>
      </c>
      <c r="E22" s="179">
        <v>0.10</v>
      </c>
      <c r="F22" s="183">
        <v>0</v>
      </c>
      <c r="G22" s="179">
        <v>12.60</v>
      </c>
      <c r="H22" s="180">
        <v>52.50</v>
      </c>
      <c r="I22" s="181">
        <v>7</v>
      </c>
      <c r="K22" s="176">
        <v>375</v>
      </c>
      <c r="L22" s="177" t="s">
        <v>532</v>
      </c>
      <c r="M22" s="177"/>
      <c r="N22" s="178">
        <v>180</v>
      </c>
      <c r="O22" s="180">
        <v>0.13</v>
      </c>
      <c r="P22" s="180">
        <v>0</v>
      </c>
      <c r="Q22" s="179">
        <v>15.10</v>
      </c>
      <c r="R22" s="180">
        <v>63.44</v>
      </c>
      <c r="S22" s="182">
        <v>8.40</v>
      </c>
    </row>
    <row r="23" spans="1:19" ht="15">
      <c r="A23" s="176"/>
      <c r="B23" s="204" t="s">
        <v>53</v>
      </c>
      <c r="C23" s="228"/>
      <c r="D23" s="178">
        <v>20</v>
      </c>
      <c r="E23" s="179">
        <v>1.54</v>
      </c>
      <c r="F23" s="180">
        <v>0.54220000000000002</v>
      </c>
      <c r="G23" s="179">
        <v>9.7200000000000006</v>
      </c>
      <c r="H23" s="180">
        <v>48.64</v>
      </c>
      <c r="I23" s="191"/>
      <c r="K23" s="176"/>
      <c r="L23" s="177" t="s">
        <v>22</v>
      </c>
      <c r="M23" s="177"/>
      <c r="N23" s="178">
        <v>30</v>
      </c>
      <c r="O23" s="179">
        <v>2.90</v>
      </c>
      <c r="P23" s="180">
        <v>1.01</v>
      </c>
      <c r="Q23" s="180">
        <v>15.60</v>
      </c>
      <c r="R23" s="180">
        <v>79.099999999999994</v>
      </c>
      <c r="S23" s="182"/>
    </row>
    <row r="24" spans="1:19" ht="15">
      <c r="A24" s="176"/>
      <c r="B24" s="177" t="s">
        <v>379</v>
      </c>
      <c r="C24" s="177"/>
      <c r="D24" s="178">
        <v>20</v>
      </c>
      <c r="E24" s="179">
        <v>1</v>
      </c>
      <c r="F24" s="180">
        <v>0.36</v>
      </c>
      <c r="G24" s="179">
        <v>9.90</v>
      </c>
      <c r="H24" s="180">
        <v>45.60</v>
      </c>
      <c r="I24" s="191"/>
      <c r="K24" s="176"/>
      <c r="L24" s="177" t="s">
        <v>379</v>
      </c>
      <c r="M24" s="177"/>
      <c r="N24" s="178">
        <v>25</v>
      </c>
      <c r="O24" s="180">
        <v>1.47</v>
      </c>
      <c r="P24" s="180">
        <v>0.45400000000000001</v>
      </c>
      <c r="Q24" s="180">
        <v>13.11</v>
      </c>
      <c r="R24" s="180">
        <v>59.634889999999999</v>
      </c>
      <c r="S24" s="182"/>
    </row>
    <row r="25" spans="1:19" ht="15">
      <c r="A25" s="256" t="s">
        <v>35</v>
      </c>
      <c r="B25" s="257"/>
      <c r="C25" s="257"/>
      <c r="D25" s="257"/>
      <c r="E25" s="257"/>
      <c r="F25" s="257"/>
      <c r="G25" s="257"/>
      <c r="H25" s="257"/>
      <c r="I25" s="258"/>
      <c r="K25" s="256" t="s">
        <v>35</v>
      </c>
      <c r="L25" s="257"/>
      <c r="M25" s="257"/>
      <c r="N25" s="257"/>
      <c r="O25" s="257"/>
      <c r="P25" s="257"/>
      <c r="Q25" s="257"/>
      <c r="R25" s="257"/>
      <c r="S25" s="258"/>
    </row>
    <row r="26" spans="1:19" ht="15">
      <c r="A26" s="176"/>
      <c r="B26" s="177" t="s">
        <v>173</v>
      </c>
      <c r="C26" s="177"/>
      <c r="D26" s="178">
        <v>45</v>
      </c>
      <c r="E26" s="179">
        <v>3.10</v>
      </c>
      <c r="F26" s="179">
        <v>6.2488000000000001</v>
      </c>
      <c r="G26" s="179">
        <v>35.249960000000002</v>
      </c>
      <c r="H26" s="180">
        <v>195.10</v>
      </c>
      <c r="I26" s="181">
        <v>1.30</v>
      </c>
      <c r="K26" s="176" t="s">
        <v>343</v>
      </c>
      <c r="L26" s="177" t="s">
        <v>533</v>
      </c>
      <c r="M26" s="177"/>
      <c r="N26" s="178">
        <v>70</v>
      </c>
      <c r="O26" s="179">
        <v>7.10</v>
      </c>
      <c r="P26" s="179">
        <v>5.20</v>
      </c>
      <c r="Q26" s="179">
        <v>18.20</v>
      </c>
      <c r="R26" s="180">
        <v>272</v>
      </c>
      <c r="S26" s="181">
        <v>0.10</v>
      </c>
    </row>
    <row r="27" spans="1:19" ht="15">
      <c r="A27" s="226">
        <v>401</v>
      </c>
      <c r="B27" s="185" t="s">
        <v>262</v>
      </c>
      <c r="C27" s="185"/>
      <c r="D27" s="186">
        <v>180</v>
      </c>
      <c r="E27" s="189">
        <v>5.30</v>
      </c>
      <c r="F27" s="189">
        <v>5.0999999999999996</v>
      </c>
      <c r="G27" s="189">
        <v>8.60</v>
      </c>
      <c r="H27" s="187">
        <v>109.50</v>
      </c>
      <c r="I27" s="188">
        <v>1.56</v>
      </c>
      <c r="K27" s="184">
        <v>401</v>
      </c>
      <c r="L27" s="185" t="s">
        <v>534</v>
      </c>
      <c r="M27" s="185"/>
      <c r="N27" s="186">
        <v>200</v>
      </c>
      <c r="O27" s="189">
        <v>5.89</v>
      </c>
      <c r="P27" s="189">
        <v>5.67</v>
      </c>
      <c r="Q27" s="189">
        <v>9.56</v>
      </c>
      <c r="R27" s="189">
        <v>121.67</v>
      </c>
      <c r="S27" s="188">
        <v>1.73</v>
      </c>
    </row>
    <row r="28" spans="1:19" ht="15">
      <c r="A28" s="173" t="s">
        <v>39</v>
      </c>
      <c r="B28" s="174"/>
      <c r="C28" s="174"/>
      <c r="D28" s="174"/>
      <c r="E28" s="174"/>
      <c r="F28" s="174"/>
      <c r="G28" s="174"/>
      <c r="H28" s="174"/>
      <c r="I28" s="175"/>
      <c r="K28" s="173" t="s">
        <v>39</v>
      </c>
      <c r="L28" s="174"/>
      <c r="M28" s="174"/>
      <c r="N28" s="174"/>
      <c r="O28" s="174"/>
      <c r="P28" s="174"/>
      <c r="Q28" s="174"/>
      <c r="R28" s="174"/>
      <c r="S28" s="175"/>
    </row>
    <row r="29" spans="1:19" ht="15">
      <c r="A29" s="207">
        <v>277</v>
      </c>
      <c r="B29" s="240" t="s">
        <v>260</v>
      </c>
      <c r="C29" s="198"/>
      <c r="D29" s="199">
        <v>90</v>
      </c>
      <c r="E29" s="200">
        <v>13.60</v>
      </c>
      <c r="F29" s="200">
        <v>12.90</v>
      </c>
      <c r="G29" s="200">
        <v>35.649990000000003</v>
      </c>
      <c r="H29" s="200">
        <v>308.20</v>
      </c>
      <c r="I29" s="202">
        <v>3.20</v>
      </c>
      <c r="K29" s="207">
        <v>277</v>
      </c>
      <c r="L29" s="240" t="s">
        <v>260</v>
      </c>
      <c r="M29" s="198"/>
      <c r="N29" s="199">
        <v>100</v>
      </c>
      <c r="O29" s="200">
        <v>14.90</v>
      </c>
      <c r="P29" s="200">
        <v>13.90</v>
      </c>
      <c r="Q29" s="200">
        <v>38.40</v>
      </c>
      <c r="R29" s="201">
        <v>342.68</v>
      </c>
      <c r="S29" s="203">
        <v>3.60</v>
      </c>
    </row>
    <row r="30" spans="1:19" ht="15">
      <c r="A30" s="241">
        <v>319</v>
      </c>
      <c r="B30" s="285" t="s">
        <v>273</v>
      </c>
      <c r="C30" s="286"/>
      <c r="D30" s="287">
        <v>110</v>
      </c>
      <c r="E30" s="287">
        <v>2.57</v>
      </c>
      <c r="F30" s="287">
        <v>3.42</v>
      </c>
      <c r="G30" s="231">
        <v>18.63</v>
      </c>
      <c r="H30" s="231">
        <v>82.07</v>
      </c>
      <c r="I30" s="288">
        <v>2.57</v>
      </c>
      <c r="K30" s="241">
        <v>319</v>
      </c>
      <c r="L30" s="285" t="s">
        <v>273</v>
      </c>
      <c r="M30" s="286"/>
      <c r="N30" s="287">
        <v>130</v>
      </c>
      <c r="O30" s="231">
        <v>2.95</v>
      </c>
      <c r="P30" s="287">
        <v>4.1399999999999997</v>
      </c>
      <c r="Q30" s="287">
        <v>21.27</v>
      </c>
      <c r="R30" s="232">
        <v>98.68</v>
      </c>
      <c r="S30" s="288">
        <v>3.07</v>
      </c>
    </row>
    <row r="31" spans="1:19" ht="30" customHeight="1">
      <c r="A31" s="176"/>
      <c r="B31" s="204" t="s">
        <v>237</v>
      </c>
      <c r="C31" s="228"/>
      <c r="D31" s="178">
        <v>20</v>
      </c>
      <c r="E31" s="179">
        <v>0.16</v>
      </c>
      <c r="F31" s="180">
        <v>0.02</v>
      </c>
      <c r="G31" s="179">
        <v>0.80</v>
      </c>
      <c r="H31" s="180">
        <v>3.50</v>
      </c>
      <c r="I31" s="181">
        <v>2</v>
      </c>
      <c r="K31" s="176"/>
      <c r="L31" s="204" t="s">
        <v>237</v>
      </c>
      <c r="M31" s="228"/>
      <c r="N31" s="178">
        <v>25</v>
      </c>
      <c r="O31" s="180">
        <v>0.25</v>
      </c>
      <c r="P31" s="180">
        <v>0.025000000000000001</v>
      </c>
      <c r="Q31" s="180">
        <v>1</v>
      </c>
      <c r="R31" s="180">
        <v>4.38</v>
      </c>
      <c r="S31" s="182">
        <v>2.50</v>
      </c>
    </row>
    <row r="32" spans="1:19" ht="15">
      <c r="A32" s="176">
        <v>392</v>
      </c>
      <c r="B32" s="177" t="s">
        <v>86</v>
      </c>
      <c r="C32" s="177"/>
      <c r="D32" s="210" t="s">
        <v>396</v>
      </c>
      <c r="E32" s="179">
        <v>1</v>
      </c>
      <c r="F32" s="179">
        <v>1.20</v>
      </c>
      <c r="G32" s="179">
        <v>9.1999999999999993</v>
      </c>
      <c r="H32" s="180">
        <v>52.40</v>
      </c>
      <c r="I32" s="181">
        <v>1.1000000000000001</v>
      </c>
      <c r="K32" s="176">
        <v>392</v>
      </c>
      <c r="L32" s="204" t="s">
        <v>86</v>
      </c>
      <c r="M32" s="228"/>
      <c r="N32" s="210" t="s">
        <v>397</v>
      </c>
      <c r="O32" s="179">
        <v>1.20</v>
      </c>
      <c r="P32" s="179">
        <v>1.548</v>
      </c>
      <c r="Q32" s="179">
        <v>12</v>
      </c>
      <c r="R32" s="179">
        <v>64</v>
      </c>
      <c r="S32" s="182">
        <v>1.30</v>
      </c>
    </row>
    <row r="33" spans="1:19" ht="15">
      <c r="A33" s="176"/>
      <c r="B33" s="177" t="s">
        <v>22</v>
      </c>
      <c r="C33" s="177"/>
      <c r="D33" s="178">
        <v>20</v>
      </c>
      <c r="E33" s="179">
        <v>1.54</v>
      </c>
      <c r="F33" s="180">
        <v>0.54220000000000002</v>
      </c>
      <c r="G33" s="179">
        <v>9.7200000000000006</v>
      </c>
      <c r="H33" s="180">
        <v>48.64</v>
      </c>
      <c r="I33" s="191"/>
      <c r="K33" s="176"/>
      <c r="L33" s="177" t="s">
        <v>379</v>
      </c>
      <c r="M33" s="177"/>
      <c r="N33" s="178">
        <v>25</v>
      </c>
      <c r="O33" s="180">
        <v>1.47</v>
      </c>
      <c r="P33" s="180">
        <v>0.45400000000000001</v>
      </c>
      <c r="Q33" s="180">
        <v>13.11</v>
      </c>
      <c r="R33" s="179">
        <v>59.634889999999999</v>
      </c>
      <c r="S33" s="182"/>
    </row>
    <row r="34" spans="1:19" ht="15.75" thickBot="1">
      <c r="A34" s="176"/>
      <c r="B34" s="177" t="s">
        <v>379</v>
      </c>
      <c r="C34" s="177"/>
      <c r="D34" s="178">
        <v>20</v>
      </c>
      <c r="E34" s="179">
        <v>1</v>
      </c>
      <c r="F34" s="180">
        <v>0.36</v>
      </c>
      <c r="G34" s="179">
        <v>9.90</v>
      </c>
      <c r="H34" s="180">
        <v>45.60</v>
      </c>
      <c r="I34" s="191"/>
      <c r="K34" s="176"/>
      <c r="L34" s="177" t="s">
        <v>22</v>
      </c>
      <c r="M34" s="177"/>
      <c r="N34" s="178">
        <v>20</v>
      </c>
      <c r="O34" s="179">
        <v>1.50</v>
      </c>
      <c r="P34" s="180">
        <v>0.54220000000000002</v>
      </c>
      <c r="Q34" s="179">
        <v>9.7200000000000006</v>
      </c>
      <c r="R34" s="179">
        <v>48.64</v>
      </c>
      <c r="S34" s="191"/>
    </row>
    <row r="35" spans="1:19" ht="24">
      <c r="A35" s="211" t="s">
        <v>535</v>
      </c>
      <c r="B35" s="212"/>
      <c r="C35" s="212"/>
      <c r="D35" s="212"/>
      <c r="E35" s="212" t="s">
        <v>11</v>
      </c>
      <c r="F35" s="212"/>
      <c r="G35" s="212"/>
      <c r="H35" s="213" t="s">
        <v>12</v>
      </c>
      <c r="I35" s="214" t="s">
        <v>13</v>
      </c>
      <c r="K35" s="211" t="s">
        <v>536</v>
      </c>
      <c r="L35" s="212"/>
      <c r="M35" s="212"/>
      <c r="N35" s="212"/>
      <c r="O35" s="212" t="s">
        <v>11</v>
      </c>
      <c r="P35" s="212"/>
      <c r="Q35" s="212"/>
      <c r="R35" s="213" t="s">
        <v>12</v>
      </c>
      <c r="S35" s="214" t="s">
        <v>13</v>
      </c>
    </row>
    <row r="36" spans="1:19" ht="15">
      <c r="A36" s="215"/>
      <c r="B36" s="216"/>
      <c r="C36" s="216"/>
      <c r="D36" s="216"/>
      <c r="E36" s="216" t="s">
        <v>14</v>
      </c>
      <c r="F36" s="216" t="s">
        <v>15</v>
      </c>
      <c r="G36" s="216" t="s">
        <v>16</v>
      </c>
      <c r="H36" s="217"/>
      <c r="I36" s="218" t="s">
        <v>17</v>
      </c>
      <c r="K36" s="215"/>
      <c r="L36" s="216"/>
      <c r="M36" s="216"/>
      <c r="N36" s="216"/>
      <c r="O36" s="216" t="s">
        <v>14</v>
      </c>
      <c r="P36" s="216" t="s">
        <v>15</v>
      </c>
      <c r="Q36" s="216" t="s">
        <v>16</v>
      </c>
      <c r="R36" s="217"/>
      <c r="S36" s="218" t="s">
        <v>17</v>
      </c>
    </row>
    <row r="37" spans="1:19" ht="15.75" thickBot="1">
      <c r="A37" s="219"/>
      <c r="B37" s="220"/>
      <c r="C37" s="220"/>
      <c r="D37" s="220"/>
      <c r="E37" s="221">
        <f>E34+E33+E32+E31+E30+E29+E27+E26+E24+E23+E22+E21+E20+E19+E18+E16+E14+E13+E12+E11+E10</f>
        <v>50.829999999999991</v>
      </c>
      <c r="F37" s="221">
        <f>F34+F33+F32+F31+F30-0.0001+F29+F27+F26+F24+F23+F22+F21+F20+F19+F18+F16+F14+F13+F12+F11+F10</f>
        <v>60.802999999999997</v>
      </c>
      <c r="G37" s="221">
        <f>G34+G33+G32+G31+G30+3.2+G29+G27+G26+G24+G23+G22+G21+G20+G19+G18+G16+G14+G13+G12+G11+G10</f>
        <v>259.6864099</v>
      </c>
      <c r="H37" s="221">
        <f>H34+H33+H32+H31+H30+H29+H27+H26+H24+H23+H22+H21+H20+H19+H18+H16+H14+H13+H12+H11+H10</f>
        <v>1795.504979</v>
      </c>
      <c r="I37" s="222">
        <f>I34+I33+I32+I31+I30+I29+I27+I26+I24+I23+I22+I21+I20+I19+I18+I16+I14+I13+I12+I11+I10</f>
        <v>25.790000000000006</v>
      </c>
      <c r="K37" s="219"/>
      <c r="L37" s="220"/>
      <c r="M37" s="220"/>
      <c r="N37" s="220"/>
      <c r="O37" s="221">
        <f>O34+O33+O32+O31+O30+O29+O27+O26+O24+O23+O22+O21+O20+O19+O18+O16+O14+O13+O12+O11+O10</f>
        <v>66.02</v>
      </c>
      <c r="P37" s="221">
        <f>P34+P33+P32+P31+P30+P29+P27+P26+P24+P23+P22+P21+P20+P19+P18+P16+P14+P13+P12+P11+P10</f>
        <v>73.536560000000009</v>
      </c>
      <c r="Q37" s="221">
        <f>Q34+Q33+Q32+Q31+Q30+Q29+Q27+Q26+Q24+Q23+Q22+Q21+Q20+Q19+Q18+Q16+Q14+Q13+Q12+Q11+Q10</f>
        <v>289.07</v>
      </c>
      <c r="R37" s="221">
        <f>R34+R33+R32+R31+R30+R29+R27+R26+R24+R23+R22+R21+R20+R19+R18+R16+R14+R13+R12+R11+R10</f>
        <v>2256.8197799999998</v>
      </c>
      <c r="S37" s="222">
        <f>S34+S33+S32+S31+S30+S29+S27+S26+S24+S23+S22+S21+S20+S19+S18+S16+S14+S13+S12+S11+S10</f>
        <v>28.73</v>
      </c>
    </row>
  </sheetData>
  <mergeCells count="72">
    <mergeCell ref="L33:M33"/>
    <mergeCell ref="L34:M34"/>
    <mergeCell ref="K35:N37"/>
    <mergeCell ref="O35:Q35"/>
    <mergeCell ref="R35:R36"/>
    <mergeCell ref="L32:M32"/>
    <mergeCell ref="L21:M21"/>
    <mergeCell ref="L22:M22"/>
    <mergeCell ref="L23:M23"/>
    <mergeCell ref="L24:M24"/>
    <mergeCell ref="K25:S25"/>
    <mergeCell ref="L26:M26"/>
    <mergeCell ref="L27:M27"/>
    <mergeCell ref="K28:S28"/>
    <mergeCell ref="L29:M29"/>
    <mergeCell ref="L30:M30"/>
    <mergeCell ref="L31:M31"/>
    <mergeCell ref="L20:M20"/>
    <mergeCell ref="K9:S9"/>
    <mergeCell ref="L10:M10"/>
    <mergeCell ref="L11:M11"/>
    <mergeCell ref="L12:M12"/>
    <mergeCell ref="L13:M13"/>
    <mergeCell ref="L14:M14"/>
    <mergeCell ref="K15:S15"/>
    <mergeCell ref="L16:M16"/>
    <mergeCell ref="K17:S17"/>
    <mergeCell ref="L18:M18"/>
    <mergeCell ref="L19:M19"/>
    <mergeCell ref="K1:S1"/>
    <mergeCell ref="N4:R4"/>
    <mergeCell ref="K7:K8"/>
    <mergeCell ref="L7:M8"/>
    <mergeCell ref="N7:N8"/>
    <mergeCell ref="O7:Q7"/>
    <mergeCell ref="R7:R8"/>
    <mergeCell ref="B33:C33"/>
    <mergeCell ref="B34:C34"/>
    <mergeCell ref="A35:D37"/>
    <mergeCell ref="E35:G35"/>
    <mergeCell ref="H35:H36"/>
    <mergeCell ref="B32:C32"/>
    <mergeCell ref="B21:C21"/>
    <mergeCell ref="B22:C22"/>
    <mergeCell ref="B23:C23"/>
    <mergeCell ref="B24:C24"/>
    <mergeCell ref="A25:I25"/>
    <mergeCell ref="B26:C26"/>
    <mergeCell ref="B27:C27"/>
    <mergeCell ref="A28:I28"/>
    <mergeCell ref="B29:C29"/>
    <mergeCell ref="B30:C30"/>
    <mergeCell ref="B31:C31"/>
    <mergeCell ref="B20:C20"/>
    <mergeCell ref="A9:I9"/>
    <mergeCell ref="B10:C10"/>
    <mergeCell ref="B11:C11"/>
    <mergeCell ref="B12:C12"/>
    <mergeCell ref="B13:C13"/>
    <mergeCell ref="B14:C14"/>
    <mergeCell ref="A15:I15"/>
    <mergeCell ref="B16:C16"/>
    <mergeCell ref="A17:I17"/>
    <mergeCell ref="B18:C18"/>
    <mergeCell ref="B19:C19"/>
    <mergeCell ref="A1:I1"/>
    <mergeCell ref="D4:H4"/>
    <mergeCell ref="A7:A8"/>
    <mergeCell ref="B7:C8"/>
    <mergeCell ref="D7:D8"/>
    <mergeCell ref="E7:G7"/>
    <mergeCell ref="H7:H8"/>
  </mergeCells>
  <pageMargins left="0.7" right="0.7" top="0.75" bottom="0.75" header="0.3" footer="0.3"/>
  <pageSetup orientation="portrait" paperSize="9" scale="9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9"/>
  <sheetViews>
    <sheetView workbookViewId="0" topLeftCell="A8">
      <selection pane="topLeft" activeCell="K1" sqref="K1:S40"/>
    </sheetView>
  </sheetViews>
  <sheetFormatPr defaultRowHeight="15"/>
  <sheetData>
    <row r="1" spans="1:19" ht="15">
      <c r="A1" s="110" t="s">
        <v>104</v>
      </c>
      <c r="B1" s="110"/>
      <c r="C1" s="110"/>
      <c r="D1" s="110"/>
      <c r="E1" s="110"/>
      <c r="F1" s="110"/>
      <c r="G1" s="110"/>
      <c r="H1" s="110"/>
      <c r="I1" s="110"/>
      <c r="K1" s="109" t="s">
        <v>104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5</v>
      </c>
      <c r="B3" s="37" t="s">
        <v>1</v>
      </c>
      <c r="C3" s="38">
        <v>5</v>
      </c>
      <c r="D3" s="2"/>
      <c r="E3" s="2"/>
      <c r="F3" s="2"/>
      <c r="G3" s="2"/>
      <c r="H3" s="3"/>
      <c r="I3" s="4"/>
      <c r="K3" s="1">
        <v>5</v>
      </c>
      <c r="L3" s="37" t="s">
        <v>1</v>
      </c>
      <c r="M3" s="38">
        <v>5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1</v>
      </c>
      <c r="D4" s="2"/>
      <c r="E4" s="2"/>
      <c r="F4" s="2"/>
      <c r="G4" s="2"/>
      <c r="H4" s="3"/>
      <c r="I4" s="4"/>
      <c r="K4" s="1"/>
      <c r="L4" s="37" t="s">
        <v>2</v>
      </c>
      <c r="M4" s="38">
        <v>1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40" t="s">
        <v>291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21" customHeight="1">
      <c r="A11" s="24">
        <v>231</v>
      </c>
      <c r="B11" s="93" t="s">
        <v>105</v>
      </c>
      <c r="C11" s="93"/>
      <c r="D11" s="19">
        <v>90</v>
      </c>
      <c r="E11" s="70">
        <v>14.14</v>
      </c>
      <c r="F11" s="70">
        <v>12.21</v>
      </c>
      <c r="G11" s="70">
        <v>9.51</v>
      </c>
      <c r="H11" s="70">
        <v>208.80</v>
      </c>
      <c r="I11" s="70">
        <v>0.26</v>
      </c>
      <c r="K11" s="24">
        <v>231</v>
      </c>
      <c r="L11" s="93" t="s">
        <v>105</v>
      </c>
      <c r="M11" s="93"/>
      <c r="N11" s="19">
        <v>105</v>
      </c>
      <c r="O11" s="70">
        <v>15.05</v>
      </c>
      <c r="P11" s="70">
        <v>12.95</v>
      </c>
      <c r="Q11" s="70">
        <v>11.08</v>
      </c>
      <c r="R11" s="70">
        <v>243.60</v>
      </c>
      <c r="S11" s="70">
        <v>0.27</v>
      </c>
    </row>
    <row r="12" spans="1:19" ht="15">
      <c r="A12" s="21"/>
      <c r="B12" s="92" t="s">
        <v>106</v>
      </c>
      <c r="C12" s="92"/>
      <c r="D12" s="18">
        <v>20</v>
      </c>
      <c r="E12" s="23">
        <v>0.10</v>
      </c>
      <c r="F12" s="23">
        <v>0.10</v>
      </c>
      <c r="G12" s="23">
        <v>4.80</v>
      </c>
      <c r="H12" s="22">
        <v>21.70</v>
      </c>
      <c r="I12" s="22">
        <v>0.15</v>
      </c>
      <c r="K12" s="21"/>
      <c r="L12" s="92" t="s">
        <v>106</v>
      </c>
      <c r="M12" s="92"/>
      <c r="N12" s="18">
        <v>25</v>
      </c>
      <c r="O12" s="23">
        <v>0.128</v>
      </c>
      <c r="P12" s="23">
        <v>0.126</v>
      </c>
      <c r="Q12" s="23">
        <v>5.2488000000000001</v>
      </c>
      <c r="R12" s="22">
        <v>22.10</v>
      </c>
      <c r="S12" s="23">
        <v>0.20</v>
      </c>
    </row>
    <row r="13" spans="1:19" ht="15">
      <c r="A13" s="27"/>
      <c r="B13" s="114" t="s">
        <v>107</v>
      </c>
      <c r="C13" s="114"/>
      <c r="D13" s="46">
        <v>5</v>
      </c>
      <c r="E13" s="20">
        <v>0.05</v>
      </c>
      <c r="F13" s="20">
        <v>3.93</v>
      </c>
      <c r="G13" s="20">
        <v>0.05</v>
      </c>
      <c r="H13" s="20">
        <v>35.43</v>
      </c>
      <c r="I13" s="29"/>
      <c r="K13" s="27"/>
      <c r="L13" s="93" t="s">
        <v>51</v>
      </c>
      <c r="M13" s="93"/>
      <c r="N13" s="46">
        <v>7</v>
      </c>
      <c r="O13" s="20">
        <v>0.070000000000000007</v>
      </c>
      <c r="P13" s="32">
        <v>5.46</v>
      </c>
      <c r="Q13" s="20">
        <v>0.070000000000000007</v>
      </c>
      <c r="R13" s="20">
        <v>49.63</v>
      </c>
      <c r="S13" s="31"/>
    </row>
    <row r="14" spans="1:19" ht="15">
      <c r="A14" s="24"/>
      <c r="B14" s="92" t="s">
        <v>22</v>
      </c>
      <c r="C14" s="92"/>
      <c r="D14" s="18">
        <v>20</v>
      </c>
      <c r="E14" s="23">
        <v>1.51</v>
      </c>
      <c r="F14" s="22">
        <v>0.54220000000000002</v>
      </c>
      <c r="G14" s="23">
        <v>9.7200000000000006</v>
      </c>
      <c r="H14" s="22">
        <v>48.64</v>
      </c>
      <c r="I14" s="25"/>
      <c r="K14" s="24"/>
      <c r="L14" s="92" t="s">
        <v>22</v>
      </c>
      <c r="M14" s="92"/>
      <c r="N14" s="18">
        <v>30</v>
      </c>
      <c r="O14" s="23">
        <v>2.94</v>
      </c>
      <c r="P14" s="22">
        <v>1.01</v>
      </c>
      <c r="Q14" s="22">
        <v>15.60</v>
      </c>
      <c r="R14" s="22">
        <v>79.099999999999994</v>
      </c>
      <c r="S14" s="22"/>
    </row>
    <row r="15" spans="1:19" ht="15">
      <c r="A15" s="24">
        <v>392</v>
      </c>
      <c r="B15" s="92" t="s">
        <v>86</v>
      </c>
      <c r="C15" s="92"/>
      <c r="D15" s="18">
        <v>150</v>
      </c>
      <c r="E15" s="23">
        <v>1</v>
      </c>
      <c r="F15" s="23">
        <v>1.20</v>
      </c>
      <c r="G15" s="23">
        <v>9.1999999999999993</v>
      </c>
      <c r="H15" s="22">
        <v>52.40</v>
      </c>
      <c r="I15" s="23">
        <v>1.1000000000000001</v>
      </c>
      <c r="K15" s="24">
        <v>392</v>
      </c>
      <c r="L15" s="92" t="s">
        <v>86</v>
      </c>
      <c r="M15" s="92"/>
      <c r="N15" s="18">
        <v>180</v>
      </c>
      <c r="O15" s="23">
        <v>1.20</v>
      </c>
      <c r="P15" s="23">
        <v>1.548</v>
      </c>
      <c r="Q15" s="23">
        <v>12</v>
      </c>
      <c r="R15" s="23">
        <v>64</v>
      </c>
      <c r="S15" s="22">
        <v>1.30</v>
      </c>
    </row>
    <row r="16" spans="1:19" ht="15">
      <c r="A16" s="24"/>
      <c r="B16" s="92" t="s">
        <v>108</v>
      </c>
      <c r="C16" s="92"/>
      <c r="D16" s="18">
        <v>50</v>
      </c>
      <c r="E16" s="22">
        <v>0.33</v>
      </c>
      <c r="F16" s="47">
        <v>0.0050000000000000001</v>
      </c>
      <c r="G16" s="22">
        <v>4.0999999999999996</v>
      </c>
      <c r="H16" s="22">
        <v>23.60</v>
      </c>
      <c r="I16" s="22">
        <v>30</v>
      </c>
      <c r="K16" s="24"/>
      <c r="L16" s="92" t="s">
        <v>108</v>
      </c>
      <c r="M16" s="92"/>
      <c r="N16" s="18">
        <v>50</v>
      </c>
      <c r="O16" s="22">
        <v>0.33</v>
      </c>
      <c r="P16" s="47">
        <v>0.0050000000000000001</v>
      </c>
      <c r="Q16" s="22">
        <v>4.0999999999999996</v>
      </c>
      <c r="R16" s="22">
        <v>23.60</v>
      </c>
      <c r="S16" s="23">
        <v>30</v>
      </c>
    </row>
    <row r="17" spans="1:19" ht="15">
      <c r="A17" s="94" t="s">
        <v>24</v>
      </c>
      <c r="B17" s="94"/>
      <c r="C17" s="94"/>
      <c r="D17" s="94"/>
      <c r="E17" s="94"/>
      <c r="F17" s="94"/>
      <c r="G17" s="94"/>
      <c r="H17" s="94"/>
      <c r="I17" s="94"/>
      <c r="K17" s="94" t="s">
        <v>24</v>
      </c>
      <c r="L17" s="94"/>
      <c r="M17" s="94"/>
      <c r="N17" s="94"/>
      <c r="O17" s="94"/>
      <c r="P17" s="94"/>
      <c r="Q17" s="94"/>
      <c r="R17" s="94"/>
      <c r="S17" s="94"/>
    </row>
    <row r="18" spans="1:19" ht="15">
      <c r="A18" s="22" t="s">
        <v>25</v>
      </c>
      <c r="B18" s="92" t="s">
        <v>26</v>
      </c>
      <c r="C18" s="92"/>
      <c r="D18" s="18">
        <v>100</v>
      </c>
      <c r="E18" s="23">
        <v>0.10</v>
      </c>
      <c r="F18" s="25"/>
      <c r="G18" s="23">
        <v>10.30</v>
      </c>
      <c r="H18" s="22">
        <v>42</v>
      </c>
      <c r="I18" s="23">
        <v>0.80</v>
      </c>
      <c r="K18" s="22" t="s">
        <v>25</v>
      </c>
      <c r="L18" s="92" t="s">
        <v>26</v>
      </c>
      <c r="M18" s="92"/>
      <c r="N18" s="18">
        <v>100</v>
      </c>
      <c r="O18" s="23">
        <v>0.10</v>
      </c>
      <c r="P18" s="25"/>
      <c r="Q18" s="23">
        <v>10.30</v>
      </c>
      <c r="R18" s="22">
        <v>42</v>
      </c>
      <c r="S18" s="23">
        <v>0.80</v>
      </c>
    </row>
    <row r="19" spans="1:19" ht="15">
      <c r="A19" s="94" t="s">
        <v>27</v>
      </c>
      <c r="B19" s="94"/>
      <c r="C19" s="94"/>
      <c r="D19" s="94"/>
      <c r="E19" s="94"/>
      <c r="F19" s="94"/>
      <c r="G19" s="94"/>
      <c r="H19" s="94"/>
      <c r="I19" s="94"/>
      <c r="K19" s="94" t="s">
        <v>27</v>
      </c>
      <c r="L19" s="94"/>
      <c r="M19" s="94"/>
      <c r="N19" s="94"/>
      <c r="O19" s="94"/>
      <c r="P19" s="94"/>
      <c r="Q19" s="94"/>
      <c r="R19" s="94"/>
      <c r="S19" s="94"/>
    </row>
    <row r="20" spans="1:19" ht="51.75" customHeight="1">
      <c r="A20" s="27" t="s">
        <v>109</v>
      </c>
      <c r="B20" s="108" t="s">
        <v>110</v>
      </c>
      <c r="C20" s="108"/>
      <c r="D20" s="27">
        <v>40</v>
      </c>
      <c r="E20" s="28">
        <v>0.10</v>
      </c>
      <c r="F20" s="28">
        <v>3.80</v>
      </c>
      <c r="G20" s="28">
        <v>0.40</v>
      </c>
      <c r="H20" s="28">
        <v>27.10</v>
      </c>
      <c r="I20" s="28">
        <v>1.60</v>
      </c>
      <c r="K20" s="27" t="s">
        <v>109</v>
      </c>
      <c r="L20" s="108" t="s">
        <v>110</v>
      </c>
      <c r="M20" s="108"/>
      <c r="N20" s="27">
        <v>60</v>
      </c>
      <c r="O20" s="28">
        <v>0.20</v>
      </c>
      <c r="P20" s="28">
        <v>5.20</v>
      </c>
      <c r="Q20" s="28">
        <v>1.1000000000000001</v>
      </c>
      <c r="R20" s="29">
        <v>45.57</v>
      </c>
      <c r="S20" s="27">
        <v>2</v>
      </c>
    </row>
    <row r="21" spans="1:19" ht="24.75" customHeight="1">
      <c r="A21" s="24">
        <v>87</v>
      </c>
      <c r="B21" s="92" t="s">
        <v>111</v>
      </c>
      <c r="C21" s="92"/>
      <c r="D21" s="18">
        <v>150</v>
      </c>
      <c r="E21" s="23">
        <v>4.9000000000000004</v>
      </c>
      <c r="F21" s="23">
        <v>2.80</v>
      </c>
      <c r="G21" s="23">
        <v>10.60</v>
      </c>
      <c r="H21" s="23">
        <v>105.70</v>
      </c>
      <c r="I21" s="23">
        <v>2.90</v>
      </c>
      <c r="K21" s="24">
        <v>87</v>
      </c>
      <c r="L21" s="92" t="s">
        <v>111</v>
      </c>
      <c r="M21" s="92"/>
      <c r="N21" s="18">
        <v>200</v>
      </c>
      <c r="O21" s="23">
        <v>6.50</v>
      </c>
      <c r="P21" s="23">
        <v>3.70</v>
      </c>
      <c r="Q21" s="23">
        <v>14.13</v>
      </c>
      <c r="R21" s="22">
        <v>140.93</v>
      </c>
      <c r="S21" s="23">
        <v>3.80</v>
      </c>
    </row>
    <row r="22" spans="1:19" ht="25.5" customHeight="1">
      <c r="A22" s="30">
        <v>281</v>
      </c>
      <c r="B22" s="108" t="s">
        <v>112</v>
      </c>
      <c r="C22" s="108"/>
      <c r="D22" s="27">
        <v>55</v>
      </c>
      <c r="E22" s="28">
        <v>5.70</v>
      </c>
      <c r="F22" s="28">
        <v>7.10</v>
      </c>
      <c r="G22" s="28">
        <v>5.40</v>
      </c>
      <c r="H22" s="29">
        <v>126.50</v>
      </c>
      <c r="I22" s="28">
        <v>0.30</v>
      </c>
      <c r="K22" s="30">
        <v>281</v>
      </c>
      <c r="L22" s="108" t="s">
        <v>112</v>
      </c>
      <c r="M22" s="108"/>
      <c r="N22" s="27">
        <v>70</v>
      </c>
      <c r="O22" s="28">
        <v>7.20</v>
      </c>
      <c r="P22" s="28">
        <v>9.10</v>
      </c>
      <c r="Q22" s="28">
        <v>6.87</v>
      </c>
      <c r="R22" s="29">
        <v>161</v>
      </c>
      <c r="S22" s="29">
        <v>0.35</v>
      </c>
    </row>
    <row r="23" spans="1:19" ht="15">
      <c r="A23" s="24">
        <v>336</v>
      </c>
      <c r="B23" s="92" t="s">
        <v>113</v>
      </c>
      <c r="C23" s="92"/>
      <c r="D23" s="18">
        <v>110</v>
      </c>
      <c r="E23" s="23">
        <v>1</v>
      </c>
      <c r="F23" s="23">
        <v>2.60</v>
      </c>
      <c r="G23" s="23">
        <v>3.20</v>
      </c>
      <c r="H23" s="23">
        <v>49.90</v>
      </c>
      <c r="I23" s="23">
        <v>5.60</v>
      </c>
      <c r="K23" s="24">
        <v>336</v>
      </c>
      <c r="L23" s="92" t="s">
        <v>113</v>
      </c>
      <c r="M23" s="92"/>
      <c r="N23" s="18">
        <v>120</v>
      </c>
      <c r="O23" s="23">
        <v>1.1000000000000001</v>
      </c>
      <c r="P23" s="23">
        <v>2.8125</v>
      </c>
      <c r="Q23" s="23">
        <v>3.50</v>
      </c>
      <c r="R23" s="22">
        <v>54.89</v>
      </c>
      <c r="S23" s="22">
        <v>6.12</v>
      </c>
    </row>
    <row r="24" spans="1:19" ht="30.75" customHeight="1">
      <c r="A24" s="30">
        <v>376</v>
      </c>
      <c r="B24" s="108" t="s">
        <v>114</v>
      </c>
      <c r="C24" s="108"/>
      <c r="D24" s="27">
        <v>150</v>
      </c>
      <c r="E24" s="28">
        <v>0.80</v>
      </c>
      <c r="F24" s="28">
        <v>0.10</v>
      </c>
      <c r="G24" s="28">
        <v>14.40</v>
      </c>
      <c r="H24" s="29">
        <v>62.70</v>
      </c>
      <c r="I24" s="28">
        <v>9</v>
      </c>
      <c r="K24" s="24">
        <v>376</v>
      </c>
      <c r="L24" s="92" t="s">
        <v>114</v>
      </c>
      <c r="M24" s="92"/>
      <c r="N24" s="18">
        <v>180</v>
      </c>
      <c r="O24" s="22">
        <v>0.96</v>
      </c>
      <c r="P24" s="22">
        <v>0.12</v>
      </c>
      <c r="Q24" s="22">
        <v>17.28</v>
      </c>
      <c r="R24" s="22">
        <v>75.239999999999995</v>
      </c>
      <c r="S24" s="22">
        <v>10.80</v>
      </c>
    </row>
    <row r="25" spans="1:19" ht="27.75" customHeight="1">
      <c r="A25" s="24"/>
      <c r="B25" s="92" t="s">
        <v>53</v>
      </c>
      <c r="C25" s="92"/>
      <c r="D25" s="18">
        <v>20</v>
      </c>
      <c r="E25" s="23">
        <v>1.51</v>
      </c>
      <c r="F25" s="22">
        <v>0.54220000000000002</v>
      </c>
      <c r="G25" s="23">
        <v>9.7200000000000006</v>
      </c>
      <c r="H25" s="22">
        <v>48.64</v>
      </c>
      <c r="I25" s="25"/>
      <c r="K25" s="24"/>
      <c r="L25" s="92" t="s">
        <v>22</v>
      </c>
      <c r="M25" s="92"/>
      <c r="N25" s="18">
        <v>30</v>
      </c>
      <c r="O25" s="23">
        <v>2.94</v>
      </c>
      <c r="P25" s="22">
        <v>1.01</v>
      </c>
      <c r="Q25" s="22">
        <v>15.60</v>
      </c>
      <c r="R25" s="22">
        <v>79.099999999999994</v>
      </c>
      <c r="S25" s="22"/>
    </row>
    <row r="26" spans="1:19" ht="24.75" customHeight="1">
      <c r="A26" s="24"/>
      <c r="B26" s="92" t="s">
        <v>34</v>
      </c>
      <c r="C26" s="92"/>
      <c r="D26" s="18">
        <v>20</v>
      </c>
      <c r="E26" s="23">
        <v>1</v>
      </c>
      <c r="F26" s="22">
        <v>0.36</v>
      </c>
      <c r="G26" s="23">
        <v>9.90</v>
      </c>
      <c r="H26" s="22">
        <v>45.60</v>
      </c>
      <c r="I26" s="25"/>
      <c r="K26" s="24"/>
      <c r="L26" s="92" t="s">
        <v>34</v>
      </c>
      <c r="M26" s="92"/>
      <c r="N26" s="18">
        <v>25</v>
      </c>
      <c r="O26" s="22">
        <v>1.4719899999999999</v>
      </c>
      <c r="P26" s="22">
        <v>0.45</v>
      </c>
      <c r="Q26" s="22">
        <v>13.11</v>
      </c>
      <c r="R26" s="22">
        <v>59.634889999999999</v>
      </c>
      <c r="S26" s="22"/>
    </row>
    <row r="27" spans="1:19" ht="15">
      <c r="A27" s="94" t="s">
        <v>35</v>
      </c>
      <c r="B27" s="94"/>
      <c r="C27" s="94"/>
      <c r="D27" s="94"/>
      <c r="E27" s="94"/>
      <c r="F27" s="94"/>
      <c r="G27" s="94"/>
      <c r="H27" s="94"/>
      <c r="I27" s="94"/>
      <c r="K27" s="94" t="s">
        <v>35</v>
      </c>
      <c r="L27" s="94"/>
      <c r="M27" s="94"/>
      <c r="N27" s="94"/>
      <c r="O27" s="94"/>
      <c r="P27" s="94"/>
      <c r="Q27" s="94"/>
      <c r="R27" s="94"/>
      <c r="S27" s="94"/>
    </row>
    <row r="28" spans="1:19" ht="24.75" customHeight="1">
      <c r="A28" s="30">
        <v>738</v>
      </c>
      <c r="B28" s="108" t="s">
        <v>115</v>
      </c>
      <c r="C28" s="108"/>
      <c r="D28" s="27">
        <v>60</v>
      </c>
      <c r="E28" s="28">
        <v>3.30</v>
      </c>
      <c r="F28" s="28">
        <v>1.80</v>
      </c>
      <c r="G28" s="28">
        <v>28.80</v>
      </c>
      <c r="H28" s="29">
        <v>157.19999999999999</v>
      </c>
      <c r="I28" s="28">
        <v>0.50</v>
      </c>
      <c r="K28" s="30">
        <v>738</v>
      </c>
      <c r="L28" s="108" t="s">
        <v>294</v>
      </c>
      <c r="M28" s="108"/>
      <c r="N28" s="27">
        <v>70</v>
      </c>
      <c r="O28" s="28">
        <v>3.90</v>
      </c>
      <c r="P28" s="28">
        <v>2.1440000000000001</v>
      </c>
      <c r="Q28" s="29">
        <v>33.60</v>
      </c>
      <c r="R28" s="29">
        <v>185.20</v>
      </c>
      <c r="S28" s="29">
        <v>0.56999999999999995</v>
      </c>
    </row>
    <row r="29" spans="1:19" ht="15">
      <c r="A29" s="18"/>
      <c r="B29" s="93" t="s">
        <v>116</v>
      </c>
      <c r="C29" s="93"/>
      <c r="D29" s="19">
        <v>180</v>
      </c>
      <c r="E29" s="32">
        <v>5.20</v>
      </c>
      <c r="F29" s="32">
        <v>4.50</v>
      </c>
      <c r="G29" s="32">
        <v>15</v>
      </c>
      <c r="H29" s="20">
        <v>134</v>
      </c>
      <c r="I29" s="20">
        <v>1.32</v>
      </c>
      <c r="K29" s="18"/>
      <c r="L29" s="93" t="s">
        <v>116</v>
      </c>
      <c r="M29" s="93"/>
      <c r="N29" s="19">
        <v>200</v>
      </c>
      <c r="O29" s="70">
        <v>5.78</v>
      </c>
      <c r="P29" s="70">
        <v>5</v>
      </c>
      <c r="Q29" s="70">
        <v>16.670000000000002</v>
      </c>
      <c r="R29" s="70">
        <v>148.88999999999999</v>
      </c>
      <c r="S29" s="70">
        <v>1.47</v>
      </c>
    </row>
    <row r="30" spans="1:19" ht="15">
      <c r="A30" s="94" t="s">
        <v>39</v>
      </c>
      <c r="B30" s="94"/>
      <c r="C30" s="94"/>
      <c r="D30" s="94"/>
      <c r="E30" s="94"/>
      <c r="F30" s="94"/>
      <c r="G30" s="94"/>
      <c r="H30" s="94"/>
      <c r="I30" s="94"/>
      <c r="K30" s="94" t="s">
        <v>39</v>
      </c>
      <c r="L30" s="94"/>
      <c r="M30" s="94"/>
      <c r="N30" s="94"/>
      <c r="O30" s="94"/>
      <c r="P30" s="94"/>
      <c r="Q30" s="94"/>
      <c r="R30" s="94"/>
      <c r="S30" s="94"/>
    </row>
    <row r="31" spans="1:19" ht="15">
      <c r="A31" s="21"/>
      <c r="B31" s="92" t="s">
        <v>117</v>
      </c>
      <c r="C31" s="92"/>
      <c r="D31" s="18">
        <v>30</v>
      </c>
      <c r="E31" s="23">
        <v>0.40</v>
      </c>
      <c r="F31" s="23">
        <v>1.50</v>
      </c>
      <c r="G31" s="23">
        <v>1.90</v>
      </c>
      <c r="H31" s="22">
        <v>23.60</v>
      </c>
      <c r="I31" s="23">
        <v>2.40</v>
      </c>
      <c r="K31" s="21"/>
      <c r="L31" s="92" t="s">
        <v>117</v>
      </c>
      <c r="M31" s="92"/>
      <c r="N31" s="18">
        <v>30</v>
      </c>
      <c r="O31" s="23">
        <v>0.40</v>
      </c>
      <c r="P31" s="23">
        <v>1.50</v>
      </c>
      <c r="Q31" s="23">
        <v>1.90</v>
      </c>
      <c r="R31" s="22">
        <v>23.60</v>
      </c>
      <c r="S31" s="23">
        <v>2.40</v>
      </c>
    </row>
    <row r="32" spans="1:19" ht="15">
      <c r="A32" s="25">
        <v>315</v>
      </c>
      <c r="B32" s="92" t="s">
        <v>118</v>
      </c>
      <c r="C32" s="92"/>
      <c r="D32" s="18">
        <v>100</v>
      </c>
      <c r="E32" s="23">
        <v>2.2999999999999998</v>
      </c>
      <c r="F32" s="23">
        <v>4.9000000000000004</v>
      </c>
      <c r="G32" s="23">
        <v>15.50</v>
      </c>
      <c r="H32" s="22">
        <v>146.10</v>
      </c>
      <c r="I32" s="25"/>
      <c r="K32" s="25">
        <v>315</v>
      </c>
      <c r="L32" s="92" t="s">
        <v>118</v>
      </c>
      <c r="M32" s="92"/>
      <c r="N32" s="18">
        <v>110</v>
      </c>
      <c r="O32" s="22">
        <v>2.5299999999999998</v>
      </c>
      <c r="P32" s="22">
        <v>5.39</v>
      </c>
      <c r="Q32" s="22">
        <v>17.10</v>
      </c>
      <c r="R32" s="22">
        <v>160.71</v>
      </c>
      <c r="S32" s="22"/>
    </row>
    <row r="33" spans="1:19" ht="15">
      <c r="A33" s="24">
        <v>301</v>
      </c>
      <c r="B33" s="45" t="s">
        <v>119</v>
      </c>
      <c r="C33" s="45"/>
      <c r="D33" s="19">
        <v>80</v>
      </c>
      <c r="E33" s="32">
        <v>4</v>
      </c>
      <c r="F33" s="69">
        <v>4.20</v>
      </c>
      <c r="G33" s="69">
        <v>6.80</v>
      </c>
      <c r="H33" s="70">
        <v>82</v>
      </c>
      <c r="I33" s="69">
        <v>3.80</v>
      </c>
      <c r="K33" s="24">
        <v>301</v>
      </c>
      <c r="L33" s="93" t="s">
        <v>119</v>
      </c>
      <c r="M33" s="93"/>
      <c r="N33" s="71">
        <v>100</v>
      </c>
      <c r="O33" s="69">
        <v>5</v>
      </c>
      <c r="P33" s="69">
        <v>5.30</v>
      </c>
      <c r="Q33" s="69">
        <v>8.50</v>
      </c>
      <c r="R33" s="69">
        <v>102.50</v>
      </c>
      <c r="S33" s="70">
        <v>4.80</v>
      </c>
    </row>
    <row r="34" spans="1:19" ht="26.25" customHeight="1">
      <c r="A34" s="30">
        <v>374</v>
      </c>
      <c r="B34" s="108" t="s">
        <v>120</v>
      </c>
      <c r="C34" s="108"/>
      <c r="D34" s="27">
        <v>150</v>
      </c>
      <c r="E34" s="28">
        <v>0.20</v>
      </c>
      <c r="F34" s="28">
        <v>0.10</v>
      </c>
      <c r="G34" s="28">
        <v>11.40</v>
      </c>
      <c r="H34" s="29">
        <v>48.80</v>
      </c>
      <c r="I34" s="28">
        <v>8</v>
      </c>
      <c r="K34" s="24">
        <v>374</v>
      </c>
      <c r="L34" s="92" t="s">
        <v>120</v>
      </c>
      <c r="M34" s="92"/>
      <c r="N34" s="18">
        <v>180</v>
      </c>
      <c r="O34" s="22">
        <v>0.24487999999999999</v>
      </c>
      <c r="P34" s="22">
        <v>0.12376</v>
      </c>
      <c r="Q34" s="23">
        <v>13.349500000000001</v>
      </c>
      <c r="R34" s="23">
        <v>58.536499999999997</v>
      </c>
      <c r="S34" s="22">
        <v>9.60</v>
      </c>
    </row>
    <row r="35" spans="1:19" ht="24.75" customHeight="1">
      <c r="A35" s="24"/>
      <c r="B35" s="92" t="s">
        <v>34</v>
      </c>
      <c r="C35" s="92"/>
      <c r="D35" s="18">
        <v>20</v>
      </c>
      <c r="E35" s="23">
        <v>1</v>
      </c>
      <c r="F35" s="22">
        <v>0.36</v>
      </c>
      <c r="G35" s="23">
        <v>9.90</v>
      </c>
      <c r="H35" s="22">
        <v>45.60</v>
      </c>
      <c r="I35" s="25"/>
      <c r="K35" s="24"/>
      <c r="L35" s="92" t="s">
        <v>34</v>
      </c>
      <c r="M35" s="92"/>
      <c r="N35" s="18">
        <v>25</v>
      </c>
      <c r="O35" s="22">
        <v>1.4719899999999999</v>
      </c>
      <c r="P35" s="22">
        <v>0.45</v>
      </c>
      <c r="Q35" s="22">
        <v>13.11</v>
      </c>
      <c r="R35" s="22">
        <v>59.634889999999999</v>
      </c>
      <c r="S35" s="22"/>
    </row>
    <row r="36" spans="1:19" ht="28.5" customHeight="1">
      <c r="A36" s="24"/>
      <c r="B36" s="92" t="s">
        <v>22</v>
      </c>
      <c r="C36" s="92"/>
      <c r="D36" s="18">
        <v>20</v>
      </c>
      <c r="E36" s="23">
        <v>1.51</v>
      </c>
      <c r="F36" s="22">
        <v>0.54220000000000002</v>
      </c>
      <c r="G36" s="23">
        <v>9.7200000000000006</v>
      </c>
      <c r="H36" s="22">
        <v>48.64</v>
      </c>
      <c r="I36" s="25"/>
      <c r="K36" s="24"/>
      <c r="L36" s="92" t="s">
        <v>22</v>
      </c>
      <c r="M36" s="92"/>
      <c r="N36" s="18">
        <v>20</v>
      </c>
      <c r="O36" s="23">
        <v>1.51</v>
      </c>
      <c r="P36" s="22">
        <v>0.54220000000000002</v>
      </c>
      <c r="Q36" s="23">
        <v>9.7200000000000006</v>
      </c>
      <c r="R36" s="22">
        <v>48.64</v>
      </c>
      <c r="S36" s="25"/>
    </row>
    <row r="37" spans="1:19" ht="24">
      <c r="A37" s="95" t="s">
        <v>121</v>
      </c>
      <c r="B37" s="95"/>
      <c r="C37" s="95"/>
      <c r="D37" s="95"/>
      <c r="E37" s="95" t="s">
        <v>11</v>
      </c>
      <c r="F37" s="95"/>
      <c r="G37" s="95"/>
      <c r="H37" s="91" t="s">
        <v>12</v>
      </c>
      <c r="I37" s="34" t="s">
        <v>13</v>
      </c>
      <c r="K37" s="95" t="s">
        <v>295</v>
      </c>
      <c r="L37" s="95"/>
      <c r="M37" s="95"/>
      <c r="N37" s="95"/>
      <c r="O37" s="95" t="s">
        <v>11</v>
      </c>
      <c r="P37" s="95"/>
      <c r="Q37" s="95"/>
      <c r="R37" s="91" t="s">
        <v>12</v>
      </c>
      <c r="S37" s="34" t="s">
        <v>13</v>
      </c>
    </row>
    <row r="38" spans="1:19" ht="15">
      <c r="A38" s="95"/>
      <c r="B38" s="95"/>
      <c r="C38" s="95"/>
      <c r="D38" s="95"/>
      <c r="E38" s="34" t="s">
        <v>14</v>
      </c>
      <c r="F38" s="34" t="s">
        <v>15</v>
      </c>
      <c r="G38" s="34" t="s">
        <v>16</v>
      </c>
      <c r="H38" s="91"/>
      <c r="I38" s="34" t="s">
        <v>17</v>
      </c>
      <c r="K38" s="95"/>
      <c r="L38" s="95"/>
      <c r="M38" s="95"/>
      <c r="N38" s="95"/>
      <c r="O38" s="34" t="s">
        <v>14</v>
      </c>
      <c r="P38" s="34" t="s">
        <v>15</v>
      </c>
      <c r="Q38" s="34" t="s">
        <v>16</v>
      </c>
      <c r="R38" s="91"/>
      <c r="S38" s="34" t="s">
        <v>17</v>
      </c>
    </row>
    <row r="39" spans="1:19" ht="15">
      <c r="A39" s="95"/>
      <c r="B39" s="95"/>
      <c r="C39" s="95"/>
      <c r="D39" s="95"/>
      <c r="E39" s="35">
        <f>0.6+E36+E35+E34+E33+E32+E31+E29+E28+E26+E25+E24+E23+E22+E21+E20+E18+E16+E15+E14+E13+E12+E11</f>
        <v>50.75</v>
      </c>
      <c r="F39" s="35">
        <f>F36+F35+F34+F33+1.99+F32+F31+F29+F28+F26+F25+F24+F23+F22+F21+F20+F18+F16+F15+F14+F13+F12+F11</f>
        <v>55.18160000000001</v>
      </c>
      <c r="G39" s="35">
        <f>G36+G35+G34+G33-0.0001+G32+G31+G29+G28+G26+G25+G24+G23+G22+G21+G20+G18+G16+G15+G14+G13+G12+G11</f>
        <v>200.31989999999999</v>
      </c>
      <c r="H39" s="35">
        <f>H36+H35+H34+H33+22+H32+H31+H29+H28+H26+H25+H24+H23+H22+H21+H20+H18+H16+H15+H14+H13+H12+H11</f>
        <v>1606.6500000000003</v>
      </c>
      <c r="I39" s="35">
        <f>I36+I35+I34+I33+I32+I31+I29+I28+I26+I25+I24+I23+I22+I21+I20+I18+I16+I15+I14+I13+I12+I11</f>
        <v>67.73</v>
      </c>
      <c r="K39" s="95"/>
      <c r="L39" s="95"/>
      <c r="M39" s="95"/>
      <c r="N39" s="95"/>
      <c r="O39" s="35">
        <f>O36+O35+O34-0.0001+O33+O32+O31+O29+O28+O26+O25+O24+O23+O22+O21+O20+O18+O16+O15+O14+O13+O12+O11</f>
        <v>61.02676000000001</v>
      </c>
      <c r="P39" s="35">
        <f>P36+P35+P34+P33+P32+2.889+P31+P29+P28+P26+P25+P24+P23+P22+P21+P20+P18+P16+P15+P14+P13+P12+P11</f>
        <v>66.830460000000002</v>
      </c>
      <c r="Q39" s="35">
        <f>Q36+Q35+Q34+Q33+Q32+Q31+Q29+Q28+Q26+Q25+Q24+Q23+Q22+Q21+Q20+Q18+Q16+Q15+Q14+Q13+Q12+Q11</f>
        <v>243.9383</v>
      </c>
      <c r="R39" s="35">
        <f>R36+R35+R34+R33+R32+R31+R29+R28+R26+R25+R24+R23+R22+R21+R20+R18+R16+R15+R14+R13+R12+R11</f>
        <v>1928.1062799999997</v>
      </c>
      <c r="S39" s="35">
        <f>S36+S35+S34+S33+S32+S31+S29+S28+S26+S25+S24+S23+S22+S21+S20+S18+S16+S15+S14+S13+S12+S11</f>
        <v>74.47999999999999</v>
      </c>
    </row>
  </sheetData>
  <mergeCells count="73">
    <mergeCell ref="A1:I1"/>
    <mergeCell ref="D5:H5"/>
    <mergeCell ref="A8:A9"/>
    <mergeCell ref="B8:C9"/>
    <mergeCell ref="D8:D9"/>
    <mergeCell ref="E8:G8"/>
    <mergeCell ref="H8:H9"/>
    <mergeCell ref="B21:C21"/>
    <mergeCell ref="A10:I10"/>
    <mergeCell ref="B11:C11"/>
    <mergeCell ref="B12:C12"/>
    <mergeCell ref="B13:C13"/>
    <mergeCell ref="B14:C14"/>
    <mergeCell ref="B15:C15"/>
    <mergeCell ref="B16:C16"/>
    <mergeCell ref="A17:I17"/>
    <mergeCell ref="B18:C18"/>
    <mergeCell ref="A19:I19"/>
    <mergeCell ref="B20:C20"/>
    <mergeCell ref="B34:C34"/>
    <mergeCell ref="B22:C22"/>
    <mergeCell ref="B23:C23"/>
    <mergeCell ref="B24:C24"/>
    <mergeCell ref="B25:C25"/>
    <mergeCell ref="B26:C26"/>
    <mergeCell ref="A27:I27"/>
    <mergeCell ref="B28:C28"/>
    <mergeCell ref="B29:C29"/>
    <mergeCell ref="A30:I30"/>
    <mergeCell ref="B31:C31"/>
    <mergeCell ref="B32:C32"/>
    <mergeCell ref="K1:S1"/>
    <mergeCell ref="N5:R5"/>
    <mergeCell ref="K8:K9"/>
    <mergeCell ref="L8:M9"/>
    <mergeCell ref="N8:N9"/>
    <mergeCell ref="B35:C35"/>
    <mergeCell ref="B36:C36"/>
    <mergeCell ref="A37:D39"/>
    <mergeCell ref="E37:G37"/>
    <mergeCell ref="H37:H38"/>
    <mergeCell ref="K19:S19"/>
    <mergeCell ref="O8:Q8"/>
    <mergeCell ref="R8:R9"/>
    <mergeCell ref="K10:S10"/>
    <mergeCell ref="L11:M11"/>
    <mergeCell ref="L12:M12"/>
    <mergeCell ref="L13:M13"/>
    <mergeCell ref="L14:M14"/>
    <mergeCell ref="L15:M15"/>
    <mergeCell ref="L16:M16"/>
    <mergeCell ref="K17:S17"/>
    <mergeCell ref="L18:M18"/>
    <mergeCell ref="L31:M31"/>
    <mergeCell ref="L20:M20"/>
    <mergeCell ref="L21:M21"/>
    <mergeCell ref="L22:M22"/>
    <mergeCell ref="L23:M23"/>
    <mergeCell ref="L24:M24"/>
    <mergeCell ref="L25:M25"/>
    <mergeCell ref="L26:M26"/>
    <mergeCell ref="K27:S27"/>
    <mergeCell ref="L28:M28"/>
    <mergeCell ref="L29:M29"/>
    <mergeCell ref="K30:S30"/>
    <mergeCell ref="O37:Q37"/>
    <mergeCell ref="R37:R38"/>
    <mergeCell ref="L32:M32"/>
    <mergeCell ref="L33:M33"/>
    <mergeCell ref="L34:M34"/>
    <mergeCell ref="L35:M35"/>
    <mergeCell ref="L36:M36"/>
    <mergeCell ref="K37:N39"/>
  </mergeCells>
  <pageMargins left="0.7" right="0.7" top="0.75" bottom="0.75" header="0.3" footer="0.3"/>
  <pageSetup orientation="portrait" paperSize="9" scale="5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40"/>
  <sheetViews>
    <sheetView workbookViewId="0" topLeftCell="A6">
      <selection pane="topLeft" activeCell="K1" sqref="K1:S41"/>
    </sheetView>
  </sheetViews>
  <sheetFormatPr defaultRowHeight="15"/>
  <sheetData>
    <row r="1" spans="1:19" ht="15">
      <c r="A1" s="110" t="s">
        <v>122</v>
      </c>
      <c r="B1" s="110"/>
      <c r="C1" s="110"/>
      <c r="D1" s="110"/>
      <c r="E1" s="110"/>
      <c r="F1" s="110"/>
      <c r="G1" s="110"/>
      <c r="H1" s="110"/>
      <c r="I1" s="110"/>
      <c r="K1" s="62"/>
      <c r="L1" s="63"/>
      <c r="M1" s="63"/>
      <c r="N1" s="63"/>
      <c r="O1" s="63"/>
      <c r="P1" s="63"/>
      <c r="Q1" s="63"/>
      <c r="R1" s="64"/>
      <c r="S1" s="65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11" t="s">
        <v>296</v>
      </c>
      <c r="L2" s="111"/>
      <c r="M2" s="111"/>
      <c r="N2" s="111"/>
      <c r="O2" s="111"/>
      <c r="P2" s="111"/>
      <c r="Q2" s="111"/>
      <c r="R2" s="111"/>
      <c r="S2" s="111"/>
    </row>
    <row r="3" spans="1:19" ht="15">
      <c r="A3" s="1">
        <v>6</v>
      </c>
      <c r="B3" s="37" t="s">
        <v>1</v>
      </c>
      <c r="C3" s="116">
        <v>1</v>
      </c>
      <c r="D3" s="116"/>
      <c r="E3" s="116"/>
      <c r="F3" s="116"/>
      <c r="G3" s="116"/>
      <c r="H3" s="116"/>
      <c r="I3" s="116"/>
      <c r="K3" s="1"/>
      <c r="L3" s="2"/>
      <c r="M3" s="2"/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2</v>
      </c>
      <c r="D4" s="2"/>
      <c r="E4" s="2"/>
      <c r="F4" s="2"/>
      <c r="G4" s="2"/>
      <c r="H4" s="3"/>
      <c r="I4" s="4"/>
      <c r="K4" s="1">
        <v>6</v>
      </c>
      <c r="L4" s="37" t="s">
        <v>1</v>
      </c>
      <c r="M4" s="38">
        <v>1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2</v>
      </c>
      <c r="M5" s="38">
        <v>2</v>
      </c>
      <c r="N5" s="2"/>
      <c r="O5" s="2"/>
      <c r="P5" s="2"/>
      <c r="Q5" s="2"/>
      <c r="R5" s="3"/>
      <c r="S5" s="4"/>
    </row>
    <row r="6" spans="1:19" ht="15">
      <c r="A6" s="1"/>
      <c r="B6" s="2"/>
      <c r="C6" s="2"/>
      <c r="D6" s="2"/>
      <c r="E6" s="2"/>
      <c r="F6" s="2"/>
      <c r="G6" s="2"/>
      <c r="H6" s="3"/>
      <c r="I6" s="4"/>
      <c r="K6" s="1"/>
      <c r="L6" s="37" t="s">
        <v>3</v>
      </c>
      <c r="M6" s="2" t="s">
        <v>4</v>
      </c>
      <c r="N6" s="98" t="s">
        <v>47</v>
      </c>
      <c r="O6" s="98"/>
      <c r="P6" s="98"/>
      <c r="Q6" s="98"/>
      <c r="R6" s="98"/>
      <c r="S6" s="4"/>
    </row>
    <row r="7" spans="1:19" ht="15">
      <c r="A7" s="1"/>
      <c r="B7" s="39" t="s">
        <v>6</v>
      </c>
      <c r="C7" s="2" t="s">
        <v>7</v>
      </c>
      <c r="D7" s="2"/>
      <c r="E7" s="2"/>
      <c r="F7" s="2"/>
      <c r="G7" s="2"/>
      <c r="H7" s="3"/>
      <c r="I7" s="4"/>
      <c r="K7" s="1"/>
      <c r="L7" s="39" t="s">
        <v>6</v>
      </c>
      <c r="M7" s="40" t="s">
        <v>291</v>
      </c>
      <c r="N7" s="2"/>
      <c r="O7" s="2"/>
      <c r="P7" s="2"/>
      <c r="Q7" s="2"/>
      <c r="R7" s="3"/>
      <c r="S7" s="4"/>
    </row>
    <row r="8" spans="1:19" ht="15">
      <c r="A8" s="1"/>
      <c r="B8" s="2"/>
      <c r="C8" s="2"/>
      <c r="D8" s="2"/>
      <c r="E8" s="2"/>
      <c r="F8" s="2"/>
      <c r="G8" s="2"/>
      <c r="H8" s="3"/>
      <c r="I8" s="4"/>
      <c r="K8" s="1"/>
      <c r="L8" s="2"/>
      <c r="M8" s="2"/>
      <c r="N8" s="2"/>
      <c r="O8" s="2"/>
      <c r="P8" s="2"/>
      <c r="Q8" s="2"/>
      <c r="R8" s="3"/>
      <c r="S8" s="4"/>
    </row>
    <row r="9" spans="1:19" ht="25.5">
      <c r="A9" s="99" t="s">
        <v>8</v>
      </c>
      <c r="B9" s="99" t="s">
        <v>9</v>
      </c>
      <c r="C9" s="99"/>
      <c r="D9" s="99" t="s">
        <v>10</v>
      </c>
      <c r="E9" s="99" t="s">
        <v>11</v>
      </c>
      <c r="F9" s="99"/>
      <c r="G9" s="99"/>
      <c r="H9" s="100" t="s">
        <v>12</v>
      </c>
      <c r="I9" s="17" t="s">
        <v>13</v>
      </c>
      <c r="K9" s="99" t="s">
        <v>8</v>
      </c>
      <c r="L9" s="99" t="s">
        <v>9</v>
      </c>
      <c r="M9" s="99"/>
      <c r="N9" s="99" t="s">
        <v>10</v>
      </c>
      <c r="O9" s="99" t="s">
        <v>11</v>
      </c>
      <c r="P9" s="99"/>
      <c r="Q9" s="99"/>
      <c r="R9" s="100" t="s">
        <v>12</v>
      </c>
      <c r="S9" s="17" t="s">
        <v>13</v>
      </c>
    </row>
    <row r="10" spans="1:19" ht="15">
      <c r="A10" s="99"/>
      <c r="B10" s="99"/>
      <c r="C10" s="99"/>
      <c r="D10" s="99"/>
      <c r="E10" s="17" t="s">
        <v>14</v>
      </c>
      <c r="F10" s="17" t="s">
        <v>15</v>
      </c>
      <c r="G10" s="17" t="s">
        <v>16</v>
      </c>
      <c r="H10" s="100"/>
      <c r="I10" s="17" t="s">
        <v>17</v>
      </c>
      <c r="K10" s="99"/>
      <c r="L10" s="99"/>
      <c r="M10" s="99"/>
      <c r="N10" s="99"/>
      <c r="O10" s="17" t="s">
        <v>14</v>
      </c>
      <c r="P10" s="17" t="s">
        <v>15</v>
      </c>
      <c r="Q10" s="17" t="s">
        <v>16</v>
      </c>
      <c r="R10" s="100"/>
      <c r="S10" s="17" t="s">
        <v>17</v>
      </c>
    </row>
    <row r="11" spans="1:19" ht="15">
      <c r="A11" s="94" t="s">
        <v>18</v>
      </c>
      <c r="B11" s="94"/>
      <c r="C11" s="94"/>
      <c r="D11" s="94"/>
      <c r="E11" s="94"/>
      <c r="F11" s="94"/>
      <c r="G11" s="94"/>
      <c r="H11" s="94"/>
      <c r="I11" s="94"/>
      <c r="K11" s="94" t="s">
        <v>18</v>
      </c>
      <c r="L11" s="94"/>
      <c r="M11" s="94"/>
      <c r="N11" s="94"/>
      <c r="O11" s="94"/>
      <c r="P11" s="94"/>
      <c r="Q11" s="94"/>
      <c r="R11" s="94"/>
      <c r="S11" s="94"/>
    </row>
    <row r="12" spans="1:19" ht="24.75" customHeight="1">
      <c r="A12" s="30" t="s">
        <v>48</v>
      </c>
      <c r="B12" s="108" t="s">
        <v>123</v>
      </c>
      <c r="C12" s="108"/>
      <c r="D12" s="27">
        <v>150</v>
      </c>
      <c r="E12" s="28">
        <v>3.24</v>
      </c>
      <c r="F12" s="28">
        <v>7.80</v>
      </c>
      <c r="G12" s="28">
        <v>18.60</v>
      </c>
      <c r="H12" s="29">
        <v>207.60</v>
      </c>
      <c r="I12" s="28">
        <v>1.60</v>
      </c>
      <c r="J12" s="75"/>
      <c r="K12" s="30" t="s">
        <v>48</v>
      </c>
      <c r="L12" s="108" t="s">
        <v>123</v>
      </c>
      <c r="M12" s="108"/>
      <c r="N12" s="27">
        <v>200</v>
      </c>
      <c r="O12" s="28">
        <v>4.20</v>
      </c>
      <c r="P12" s="28">
        <v>8.3000000000000007</v>
      </c>
      <c r="Q12" s="28">
        <v>24.20</v>
      </c>
      <c r="R12" s="28">
        <v>289.60000000000002</v>
      </c>
      <c r="S12" s="29">
        <v>2.10</v>
      </c>
    </row>
    <row r="13" spans="1:19" ht="20.25" customHeight="1">
      <c r="A13" s="27"/>
      <c r="B13" s="114" t="s">
        <v>107</v>
      </c>
      <c r="C13" s="114"/>
      <c r="D13" s="46">
        <v>5</v>
      </c>
      <c r="E13" s="50">
        <v>0.05</v>
      </c>
      <c r="F13" s="50">
        <v>3.93</v>
      </c>
      <c r="G13" s="50">
        <v>0.05</v>
      </c>
      <c r="H13" s="50">
        <v>35.43</v>
      </c>
      <c r="I13" s="31"/>
      <c r="J13" s="75"/>
      <c r="K13" s="27"/>
      <c r="L13" s="114" t="s">
        <v>346</v>
      </c>
      <c r="M13" s="114"/>
      <c r="N13" s="46">
        <v>7</v>
      </c>
      <c r="O13" s="50">
        <v>0.070000000000000007</v>
      </c>
      <c r="P13" s="49">
        <v>5.46</v>
      </c>
      <c r="Q13" s="50">
        <v>0.070000000000000007</v>
      </c>
      <c r="R13" s="50">
        <v>49.63</v>
      </c>
      <c r="S13" s="31"/>
    </row>
    <row r="14" spans="1:19" ht="25.5" customHeight="1">
      <c r="A14" s="30"/>
      <c r="B14" s="108" t="s">
        <v>22</v>
      </c>
      <c r="C14" s="108"/>
      <c r="D14" s="27">
        <v>20</v>
      </c>
      <c r="E14" s="28">
        <v>1.51</v>
      </c>
      <c r="F14" s="29">
        <v>0.54220000000000002</v>
      </c>
      <c r="G14" s="28">
        <v>9.7200000000000006</v>
      </c>
      <c r="H14" s="29">
        <v>48.64</v>
      </c>
      <c r="I14" s="31"/>
      <c r="J14" s="75"/>
      <c r="K14" s="30"/>
      <c r="L14" s="108" t="s">
        <v>22</v>
      </c>
      <c r="M14" s="108"/>
      <c r="N14" s="27">
        <v>30</v>
      </c>
      <c r="O14" s="28">
        <v>2.94</v>
      </c>
      <c r="P14" s="29">
        <v>1.01</v>
      </c>
      <c r="Q14" s="29">
        <v>15.60</v>
      </c>
      <c r="R14" s="29">
        <v>79.099999999999994</v>
      </c>
      <c r="S14" s="29"/>
    </row>
    <row r="15" spans="1:19" ht="15">
      <c r="A15" s="27">
        <v>397</v>
      </c>
      <c r="B15" s="108" t="s">
        <v>52</v>
      </c>
      <c r="C15" s="108"/>
      <c r="D15" s="27">
        <v>150</v>
      </c>
      <c r="E15" s="28">
        <v>2.84</v>
      </c>
      <c r="F15" s="28">
        <v>2.90</v>
      </c>
      <c r="G15" s="28">
        <v>18.80</v>
      </c>
      <c r="H15" s="29">
        <v>91</v>
      </c>
      <c r="I15" s="27">
        <v>1</v>
      </c>
      <c r="J15" s="75"/>
      <c r="K15" s="27">
        <v>397</v>
      </c>
      <c r="L15" s="108" t="s">
        <v>52</v>
      </c>
      <c r="M15" s="108"/>
      <c r="N15" s="27">
        <v>180</v>
      </c>
      <c r="O15" s="28">
        <v>3.30</v>
      </c>
      <c r="P15" s="28">
        <v>3.43336</v>
      </c>
      <c r="Q15" s="28">
        <v>23</v>
      </c>
      <c r="R15" s="29">
        <v>109.60</v>
      </c>
      <c r="S15" s="29">
        <v>1.20</v>
      </c>
    </row>
    <row r="16" spans="1:19" ht="15">
      <c r="A16" s="30"/>
      <c r="B16" s="108" t="s">
        <v>124</v>
      </c>
      <c r="C16" s="108"/>
      <c r="D16" s="27">
        <v>40</v>
      </c>
      <c r="E16" s="28">
        <v>0.30</v>
      </c>
      <c r="F16" s="28">
        <v>0.10</v>
      </c>
      <c r="G16" s="27">
        <v>3</v>
      </c>
      <c r="H16" s="29">
        <v>15.20</v>
      </c>
      <c r="I16" s="28">
        <v>4.50</v>
      </c>
      <c r="J16" s="75"/>
      <c r="K16" s="30"/>
      <c r="L16" s="108" t="s">
        <v>124</v>
      </c>
      <c r="M16" s="108"/>
      <c r="N16" s="27">
        <v>80</v>
      </c>
      <c r="O16" s="28">
        <v>0.50</v>
      </c>
      <c r="P16" s="28">
        <v>0.20</v>
      </c>
      <c r="Q16" s="27">
        <v>6</v>
      </c>
      <c r="R16" s="29">
        <v>30.40</v>
      </c>
      <c r="S16" s="28">
        <v>9</v>
      </c>
    </row>
    <row r="17" spans="1:19" ht="15">
      <c r="A17" s="115" t="s">
        <v>24</v>
      </c>
      <c r="B17" s="115"/>
      <c r="C17" s="115"/>
      <c r="D17" s="115"/>
      <c r="E17" s="115"/>
      <c r="F17" s="115"/>
      <c r="G17" s="115"/>
      <c r="H17" s="115"/>
      <c r="I17" s="115"/>
      <c r="J17" s="75"/>
      <c r="K17" s="115" t="s">
        <v>24</v>
      </c>
      <c r="L17" s="115"/>
      <c r="M17" s="115"/>
      <c r="N17" s="115"/>
      <c r="O17" s="115"/>
      <c r="P17" s="115"/>
      <c r="Q17" s="115"/>
      <c r="R17" s="115"/>
      <c r="S17" s="115"/>
    </row>
    <row r="18" spans="1:19" ht="15">
      <c r="A18" s="29" t="s">
        <v>25</v>
      </c>
      <c r="B18" s="108" t="s">
        <v>125</v>
      </c>
      <c r="C18" s="108"/>
      <c r="D18" s="27">
        <v>100</v>
      </c>
      <c r="E18" s="28">
        <v>0.40</v>
      </c>
      <c r="F18" s="28">
        <v>0.10</v>
      </c>
      <c r="G18" s="28">
        <v>10.10</v>
      </c>
      <c r="H18" s="29">
        <v>43</v>
      </c>
      <c r="I18" s="27">
        <v>2</v>
      </c>
      <c r="J18" s="75"/>
      <c r="K18" s="29" t="s">
        <v>25</v>
      </c>
      <c r="L18" s="108" t="s">
        <v>125</v>
      </c>
      <c r="M18" s="108"/>
      <c r="N18" s="27">
        <v>100</v>
      </c>
      <c r="O18" s="28">
        <v>0.40</v>
      </c>
      <c r="P18" s="28">
        <v>0.10</v>
      </c>
      <c r="Q18" s="28">
        <v>10.10</v>
      </c>
      <c r="R18" s="29">
        <v>43</v>
      </c>
      <c r="S18" s="27">
        <v>2</v>
      </c>
    </row>
    <row r="19" spans="1:19" ht="15">
      <c r="A19" s="115" t="s">
        <v>27</v>
      </c>
      <c r="B19" s="115"/>
      <c r="C19" s="115"/>
      <c r="D19" s="115"/>
      <c r="E19" s="115"/>
      <c r="F19" s="115"/>
      <c r="G19" s="115"/>
      <c r="H19" s="115"/>
      <c r="I19" s="115"/>
      <c r="J19" s="75"/>
      <c r="K19" s="115" t="s">
        <v>27</v>
      </c>
      <c r="L19" s="115"/>
      <c r="M19" s="115"/>
      <c r="N19" s="115"/>
      <c r="O19" s="115"/>
      <c r="P19" s="115"/>
      <c r="Q19" s="115"/>
      <c r="R19" s="115"/>
      <c r="S19" s="115"/>
    </row>
    <row r="20" spans="1:19" ht="51" customHeight="1">
      <c r="A20" s="27">
        <v>14</v>
      </c>
      <c r="B20" s="108" t="s">
        <v>55</v>
      </c>
      <c r="C20" s="108"/>
      <c r="D20" s="27">
        <v>40</v>
      </c>
      <c r="E20" s="28">
        <v>0.30</v>
      </c>
      <c r="F20" s="28">
        <v>3.50</v>
      </c>
      <c r="G20" s="28">
        <v>1.80</v>
      </c>
      <c r="H20" s="29">
        <v>35.60</v>
      </c>
      <c r="I20" s="28">
        <v>8.6999999999999993</v>
      </c>
      <c r="J20" s="75"/>
      <c r="K20" s="27">
        <v>14</v>
      </c>
      <c r="L20" s="108" t="s">
        <v>55</v>
      </c>
      <c r="M20" s="108"/>
      <c r="N20" s="27">
        <v>60</v>
      </c>
      <c r="O20" s="29">
        <v>0.50</v>
      </c>
      <c r="P20" s="28">
        <v>5.30</v>
      </c>
      <c r="Q20" s="28">
        <v>2.70</v>
      </c>
      <c r="R20" s="28">
        <v>53.50</v>
      </c>
      <c r="S20" s="28">
        <v>13</v>
      </c>
    </row>
    <row r="21" spans="1:19" ht="21" customHeight="1">
      <c r="A21" s="30" t="s">
        <v>126</v>
      </c>
      <c r="B21" s="108" t="s">
        <v>127</v>
      </c>
      <c r="C21" s="108"/>
      <c r="D21" s="27">
        <v>165</v>
      </c>
      <c r="E21" s="74">
        <v>2.84</v>
      </c>
      <c r="F21" s="28">
        <v>3.10</v>
      </c>
      <c r="G21" s="28">
        <v>10.90</v>
      </c>
      <c r="H21" s="29">
        <v>80.22</v>
      </c>
      <c r="I21" s="28">
        <v>4.50</v>
      </c>
      <c r="J21" s="75"/>
      <c r="K21" s="26" t="s">
        <v>126</v>
      </c>
      <c r="L21" s="108" t="s">
        <v>127</v>
      </c>
      <c r="M21" s="108"/>
      <c r="N21" s="27">
        <v>200</v>
      </c>
      <c r="O21" s="28">
        <v>4.20</v>
      </c>
      <c r="P21" s="28">
        <v>3.74</v>
      </c>
      <c r="Q21" s="28">
        <v>14.10</v>
      </c>
      <c r="R21" s="29">
        <v>102.50</v>
      </c>
      <c r="S21" s="29">
        <v>5.50</v>
      </c>
    </row>
    <row r="22" spans="1:19" ht="15">
      <c r="A22" s="30">
        <v>295</v>
      </c>
      <c r="B22" s="108" t="s">
        <v>128</v>
      </c>
      <c r="C22" s="108"/>
      <c r="D22" s="27">
        <v>60</v>
      </c>
      <c r="E22" s="28">
        <v>7.64</v>
      </c>
      <c r="F22" s="28">
        <v>6.90</v>
      </c>
      <c r="G22" s="28">
        <v>4.70</v>
      </c>
      <c r="H22" s="29">
        <v>109.10</v>
      </c>
      <c r="I22" s="29">
        <v>1.93</v>
      </c>
      <c r="J22" s="75"/>
      <c r="K22" s="30">
        <v>295</v>
      </c>
      <c r="L22" s="108" t="s">
        <v>128</v>
      </c>
      <c r="M22" s="108"/>
      <c r="N22" s="27">
        <v>80</v>
      </c>
      <c r="O22" s="28">
        <v>10.10</v>
      </c>
      <c r="P22" s="28">
        <v>9.1999999999999993</v>
      </c>
      <c r="Q22" s="28">
        <v>6.20</v>
      </c>
      <c r="R22" s="29">
        <v>145.40</v>
      </c>
      <c r="S22" s="29">
        <v>2.56</v>
      </c>
    </row>
    <row r="23" spans="1:19" ht="15">
      <c r="A23" s="30">
        <v>354</v>
      </c>
      <c r="B23" s="108" t="s">
        <v>129</v>
      </c>
      <c r="C23" s="108"/>
      <c r="D23" s="27">
        <v>15</v>
      </c>
      <c r="E23" s="28">
        <v>0.20</v>
      </c>
      <c r="F23" s="28">
        <v>0.90</v>
      </c>
      <c r="G23" s="28">
        <v>1.20</v>
      </c>
      <c r="H23" s="28">
        <v>16.10</v>
      </c>
      <c r="I23" s="28">
        <v>0.24</v>
      </c>
      <c r="J23" s="75"/>
      <c r="K23" s="30">
        <v>354</v>
      </c>
      <c r="L23" s="108" t="s">
        <v>129</v>
      </c>
      <c r="M23" s="108"/>
      <c r="N23" s="27">
        <v>25</v>
      </c>
      <c r="O23" s="29">
        <v>0.37</v>
      </c>
      <c r="P23" s="29">
        <v>1.38</v>
      </c>
      <c r="Q23" s="28">
        <v>1.90</v>
      </c>
      <c r="R23" s="29">
        <v>19</v>
      </c>
      <c r="S23" s="29">
        <v>0.37</v>
      </c>
    </row>
    <row r="24" spans="1:19" ht="15">
      <c r="A24" s="30">
        <v>321</v>
      </c>
      <c r="B24" s="108" t="s">
        <v>64</v>
      </c>
      <c r="C24" s="108"/>
      <c r="D24" s="27">
        <v>100</v>
      </c>
      <c r="E24" s="28">
        <v>2</v>
      </c>
      <c r="F24" s="28">
        <v>4.9000000000000004</v>
      </c>
      <c r="G24" s="28">
        <v>11.60</v>
      </c>
      <c r="H24" s="29">
        <v>106</v>
      </c>
      <c r="I24" s="28">
        <v>5.50</v>
      </c>
      <c r="J24" s="75"/>
      <c r="K24" s="30">
        <v>321</v>
      </c>
      <c r="L24" s="108" t="s">
        <v>64</v>
      </c>
      <c r="M24" s="108"/>
      <c r="N24" s="27">
        <v>120</v>
      </c>
      <c r="O24" s="28">
        <v>2.40</v>
      </c>
      <c r="P24" s="28">
        <v>5.20</v>
      </c>
      <c r="Q24" s="27">
        <v>13</v>
      </c>
      <c r="R24" s="28">
        <v>120.30</v>
      </c>
      <c r="S24" s="28">
        <v>6.50</v>
      </c>
    </row>
    <row r="25" spans="1:19" ht="35.25" customHeight="1">
      <c r="A25" s="30">
        <v>376</v>
      </c>
      <c r="B25" s="108" t="s">
        <v>347</v>
      </c>
      <c r="C25" s="108"/>
      <c r="D25" s="27">
        <v>150</v>
      </c>
      <c r="E25" s="28">
        <v>0.50</v>
      </c>
      <c r="F25" s="28">
        <v>0.10</v>
      </c>
      <c r="G25" s="28">
        <v>19.90</v>
      </c>
      <c r="H25" s="29">
        <v>84.20</v>
      </c>
      <c r="I25" s="28">
        <v>5.50</v>
      </c>
      <c r="J25" s="75"/>
      <c r="K25" s="30">
        <v>376</v>
      </c>
      <c r="L25" s="108" t="s">
        <v>347</v>
      </c>
      <c r="M25" s="108"/>
      <c r="N25" s="27">
        <v>180</v>
      </c>
      <c r="O25" s="28">
        <v>0.74</v>
      </c>
      <c r="P25" s="28">
        <v>0.20</v>
      </c>
      <c r="Q25" s="28">
        <v>25.10</v>
      </c>
      <c r="R25" s="29">
        <v>106.50</v>
      </c>
      <c r="S25" s="28">
        <v>6.60</v>
      </c>
    </row>
    <row r="26" spans="1:19" ht="35.25" customHeight="1">
      <c r="A26" s="30"/>
      <c r="B26" s="108" t="s">
        <v>22</v>
      </c>
      <c r="C26" s="108"/>
      <c r="D26" s="27">
        <v>20</v>
      </c>
      <c r="E26" s="28">
        <v>1.51</v>
      </c>
      <c r="F26" s="29">
        <v>0.54220000000000002</v>
      </c>
      <c r="G26" s="28">
        <v>9.7200000000000006</v>
      </c>
      <c r="H26" s="29">
        <v>48.64</v>
      </c>
      <c r="I26" s="31"/>
      <c r="J26" s="75"/>
      <c r="K26" s="30"/>
      <c r="L26" s="108" t="s">
        <v>22</v>
      </c>
      <c r="M26" s="108"/>
      <c r="N26" s="27">
        <v>30</v>
      </c>
      <c r="O26" s="28">
        <v>2.94</v>
      </c>
      <c r="P26" s="29">
        <v>1.01</v>
      </c>
      <c r="Q26" s="29">
        <v>15.60</v>
      </c>
      <c r="R26" s="29">
        <v>79.099999999999994</v>
      </c>
      <c r="S26" s="29"/>
    </row>
    <row r="27" spans="1:19" ht="24.75" customHeight="1">
      <c r="A27" s="30"/>
      <c r="B27" s="108" t="s">
        <v>34</v>
      </c>
      <c r="C27" s="108"/>
      <c r="D27" s="27">
        <v>20</v>
      </c>
      <c r="E27" s="28">
        <v>1</v>
      </c>
      <c r="F27" s="29">
        <v>0.36</v>
      </c>
      <c r="G27" s="28">
        <v>9.90</v>
      </c>
      <c r="H27" s="29">
        <v>45.60</v>
      </c>
      <c r="I27" s="31"/>
      <c r="J27" s="75"/>
      <c r="K27" s="30"/>
      <c r="L27" s="108" t="s">
        <v>34</v>
      </c>
      <c r="M27" s="108"/>
      <c r="N27" s="27">
        <v>25</v>
      </c>
      <c r="O27" s="29">
        <v>1.4719899999999999</v>
      </c>
      <c r="P27" s="29">
        <v>0.45</v>
      </c>
      <c r="Q27" s="29">
        <v>13.11</v>
      </c>
      <c r="R27" s="29">
        <v>59.634889999999999</v>
      </c>
      <c r="S27" s="29"/>
    </row>
    <row r="28" spans="1:19" ht="15">
      <c r="A28" s="115" t="s">
        <v>35</v>
      </c>
      <c r="B28" s="115"/>
      <c r="C28" s="115"/>
      <c r="D28" s="115"/>
      <c r="E28" s="115"/>
      <c r="F28" s="115"/>
      <c r="G28" s="115"/>
      <c r="H28" s="115"/>
      <c r="I28" s="115"/>
      <c r="J28" s="75"/>
      <c r="K28" s="115" t="s">
        <v>35</v>
      </c>
      <c r="L28" s="115"/>
      <c r="M28" s="115"/>
      <c r="N28" s="115"/>
      <c r="O28" s="115"/>
      <c r="P28" s="115"/>
      <c r="Q28" s="115"/>
      <c r="R28" s="115"/>
      <c r="S28" s="115"/>
    </row>
    <row r="29" spans="1:19" ht="15">
      <c r="A29" s="30">
        <v>458</v>
      </c>
      <c r="B29" s="108" t="s">
        <v>131</v>
      </c>
      <c r="C29" s="108"/>
      <c r="D29" s="27">
        <v>60</v>
      </c>
      <c r="E29" s="28">
        <v>7.90</v>
      </c>
      <c r="F29" s="28">
        <v>4.70</v>
      </c>
      <c r="G29" s="28">
        <v>25.10</v>
      </c>
      <c r="H29" s="29">
        <v>173.20</v>
      </c>
      <c r="I29" s="29">
        <v>0.08</v>
      </c>
      <c r="J29" s="75"/>
      <c r="K29" s="30">
        <v>458</v>
      </c>
      <c r="L29" s="108" t="s">
        <v>131</v>
      </c>
      <c r="M29" s="108"/>
      <c r="N29" s="27">
        <v>70</v>
      </c>
      <c r="O29" s="28">
        <v>9.1999999999999993</v>
      </c>
      <c r="P29" s="28">
        <v>5.50</v>
      </c>
      <c r="Q29" s="28">
        <v>29.30</v>
      </c>
      <c r="R29" s="28">
        <v>202.10</v>
      </c>
      <c r="S29" s="28">
        <v>0.10</v>
      </c>
    </row>
    <row r="30" spans="1:19" ht="24.75" customHeight="1">
      <c r="A30" s="30"/>
      <c r="B30" s="114" t="s">
        <v>132</v>
      </c>
      <c r="C30" s="114"/>
      <c r="D30" s="46">
        <v>180</v>
      </c>
      <c r="E30" s="49">
        <v>5.20</v>
      </c>
      <c r="F30" s="49">
        <v>5.80</v>
      </c>
      <c r="G30" s="49">
        <v>8.50</v>
      </c>
      <c r="H30" s="50">
        <v>108</v>
      </c>
      <c r="I30" s="49">
        <v>14.50</v>
      </c>
      <c r="J30" s="75"/>
      <c r="K30" s="30"/>
      <c r="L30" s="114" t="s">
        <v>132</v>
      </c>
      <c r="M30" s="114"/>
      <c r="N30" s="46">
        <v>200</v>
      </c>
      <c r="O30" s="72">
        <v>5.77</v>
      </c>
      <c r="P30" s="72">
        <v>6.44</v>
      </c>
      <c r="Q30" s="72">
        <v>9.44</v>
      </c>
      <c r="R30" s="72">
        <v>120</v>
      </c>
      <c r="S30" s="72">
        <v>16.11</v>
      </c>
    </row>
    <row r="31" spans="1:19" ht="15">
      <c r="A31" s="115" t="s">
        <v>39</v>
      </c>
      <c r="B31" s="115"/>
      <c r="C31" s="115"/>
      <c r="D31" s="115"/>
      <c r="E31" s="115"/>
      <c r="F31" s="115"/>
      <c r="G31" s="115"/>
      <c r="H31" s="115"/>
      <c r="I31" s="115"/>
      <c r="J31" s="75"/>
      <c r="K31" s="115" t="s">
        <v>39</v>
      </c>
      <c r="L31" s="115"/>
      <c r="M31" s="115"/>
      <c r="N31" s="115"/>
      <c r="O31" s="115"/>
      <c r="P31" s="115"/>
      <c r="Q31" s="115"/>
      <c r="R31" s="115"/>
      <c r="S31" s="115"/>
    </row>
    <row r="32" spans="1:19" ht="38.25" customHeight="1">
      <c r="A32" s="26" t="s">
        <v>28</v>
      </c>
      <c r="B32" s="108" t="s">
        <v>29</v>
      </c>
      <c r="C32" s="108"/>
      <c r="D32" s="27">
        <v>40</v>
      </c>
      <c r="E32" s="28">
        <v>0.40</v>
      </c>
      <c r="F32" s="28">
        <v>3.10</v>
      </c>
      <c r="G32" s="28">
        <v>0.80</v>
      </c>
      <c r="H32" s="29">
        <v>32.60</v>
      </c>
      <c r="I32" s="28">
        <v>3.60</v>
      </c>
      <c r="J32" s="75"/>
      <c r="K32" s="26" t="s">
        <v>28</v>
      </c>
      <c r="L32" s="108" t="s">
        <v>29</v>
      </c>
      <c r="M32" s="108"/>
      <c r="N32" s="27">
        <v>60</v>
      </c>
      <c r="O32" s="28">
        <v>0.60</v>
      </c>
      <c r="P32" s="28">
        <v>4.80</v>
      </c>
      <c r="Q32" s="28">
        <v>1.20</v>
      </c>
      <c r="R32" s="29">
        <v>48.95</v>
      </c>
      <c r="S32" s="29">
        <v>4.50</v>
      </c>
    </row>
    <row r="33" spans="1:19" ht="27" customHeight="1">
      <c r="A33" s="30">
        <v>254</v>
      </c>
      <c r="B33" s="108" t="s">
        <v>133</v>
      </c>
      <c r="C33" s="108"/>
      <c r="D33" s="27">
        <v>50</v>
      </c>
      <c r="E33" s="28">
        <v>5.30</v>
      </c>
      <c r="F33" s="28">
        <v>2.40</v>
      </c>
      <c r="G33" s="28">
        <v>3.60</v>
      </c>
      <c r="H33" s="29">
        <v>70.80</v>
      </c>
      <c r="I33" s="31">
        <v>0</v>
      </c>
      <c r="J33" s="75"/>
      <c r="K33" s="30">
        <v>254</v>
      </c>
      <c r="L33" s="108" t="s">
        <v>133</v>
      </c>
      <c r="M33" s="108"/>
      <c r="N33" s="27">
        <v>70</v>
      </c>
      <c r="O33" s="29">
        <v>8.40</v>
      </c>
      <c r="P33" s="29">
        <v>5.50</v>
      </c>
      <c r="Q33" s="29">
        <v>5.20</v>
      </c>
      <c r="R33" s="29">
        <v>129.30000000000001</v>
      </c>
      <c r="S33" s="29">
        <v>0</v>
      </c>
    </row>
    <row r="34" spans="1:19" ht="15">
      <c r="A34" s="30">
        <v>342</v>
      </c>
      <c r="B34" s="108" t="s">
        <v>32</v>
      </c>
      <c r="C34" s="108"/>
      <c r="D34" s="27">
        <v>100</v>
      </c>
      <c r="E34" s="28">
        <v>2.50</v>
      </c>
      <c r="F34" s="28">
        <v>4.0999999999999996</v>
      </c>
      <c r="G34" s="28">
        <v>6.80</v>
      </c>
      <c r="H34" s="29">
        <v>118</v>
      </c>
      <c r="I34" s="28">
        <v>4.50</v>
      </c>
      <c r="J34" s="75"/>
      <c r="K34" s="30">
        <v>342</v>
      </c>
      <c r="L34" s="108" t="s">
        <v>32</v>
      </c>
      <c r="M34" s="108"/>
      <c r="N34" s="27">
        <v>120</v>
      </c>
      <c r="O34" s="28">
        <v>3.20</v>
      </c>
      <c r="P34" s="28">
        <v>5.70</v>
      </c>
      <c r="Q34" s="28">
        <v>8.10</v>
      </c>
      <c r="R34" s="29">
        <v>148.80000000000001</v>
      </c>
      <c r="S34" s="28">
        <v>5.40</v>
      </c>
    </row>
    <row r="35" spans="1:19" ht="24" customHeight="1">
      <c r="A35" s="30">
        <v>382</v>
      </c>
      <c r="B35" s="108" t="s">
        <v>134</v>
      </c>
      <c r="C35" s="108"/>
      <c r="D35" s="27">
        <v>150</v>
      </c>
      <c r="E35" s="28">
        <v>0.44</v>
      </c>
      <c r="F35" s="29">
        <v>0.05</v>
      </c>
      <c r="G35" s="28">
        <v>22.70</v>
      </c>
      <c r="H35" s="29">
        <v>128</v>
      </c>
      <c r="I35" s="28">
        <v>7</v>
      </c>
      <c r="J35" s="75"/>
      <c r="K35" s="30">
        <v>382</v>
      </c>
      <c r="L35" s="108" t="s">
        <v>297</v>
      </c>
      <c r="M35" s="108"/>
      <c r="N35" s="27">
        <v>170</v>
      </c>
      <c r="O35" s="29">
        <v>0.46</v>
      </c>
      <c r="P35" s="29">
        <v>0.06</v>
      </c>
      <c r="Q35" s="29">
        <v>25.80</v>
      </c>
      <c r="R35" s="28">
        <v>145.10</v>
      </c>
      <c r="S35" s="29">
        <v>8</v>
      </c>
    </row>
    <row r="36" spans="1:19" ht="36" customHeight="1">
      <c r="A36" s="30"/>
      <c r="B36" s="108" t="s">
        <v>22</v>
      </c>
      <c r="C36" s="108"/>
      <c r="D36" s="27">
        <v>20</v>
      </c>
      <c r="E36" s="28">
        <v>1.51</v>
      </c>
      <c r="F36" s="29">
        <v>0.54220000000000002</v>
      </c>
      <c r="G36" s="28">
        <v>9.7200000000000006</v>
      </c>
      <c r="H36" s="29">
        <v>48.64</v>
      </c>
      <c r="I36" s="31"/>
      <c r="J36" s="75"/>
      <c r="K36" s="30"/>
      <c r="L36" s="108" t="s">
        <v>34</v>
      </c>
      <c r="M36" s="108"/>
      <c r="N36" s="27">
        <v>25</v>
      </c>
      <c r="O36" s="29">
        <v>1.4719899999999999</v>
      </c>
      <c r="P36" s="29">
        <v>0.45</v>
      </c>
      <c r="Q36" s="29">
        <v>13.11</v>
      </c>
      <c r="R36" s="29">
        <v>59.634889999999999</v>
      </c>
      <c r="S36" s="29"/>
    </row>
    <row r="37" spans="1:19" ht="26.25" customHeight="1">
      <c r="A37" s="30"/>
      <c r="B37" s="108" t="s">
        <v>34</v>
      </c>
      <c r="C37" s="108"/>
      <c r="D37" s="27">
        <v>20</v>
      </c>
      <c r="E37" s="28">
        <v>1</v>
      </c>
      <c r="F37" s="29">
        <v>0.36</v>
      </c>
      <c r="G37" s="28">
        <v>9.90</v>
      </c>
      <c r="H37" s="29">
        <v>45.60</v>
      </c>
      <c r="I37" s="31"/>
      <c r="J37" s="75"/>
      <c r="K37" s="30"/>
      <c r="L37" s="108" t="s">
        <v>22</v>
      </c>
      <c r="M37" s="108"/>
      <c r="N37" s="27">
        <v>20</v>
      </c>
      <c r="O37" s="28">
        <v>1.51</v>
      </c>
      <c r="P37" s="29">
        <v>0.54220000000000002</v>
      </c>
      <c r="Q37" s="28">
        <v>9.7200000000000006</v>
      </c>
      <c r="R37" s="29">
        <v>48.64</v>
      </c>
      <c r="S37" s="31"/>
    </row>
    <row r="38" spans="1:19" ht="24">
      <c r="A38" s="95" t="s">
        <v>135</v>
      </c>
      <c r="B38" s="95"/>
      <c r="C38" s="95"/>
      <c r="D38" s="95"/>
      <c r="E38" s="95" t="s">
        <v>11</v>
      </c>
      <c r="F38" s="95"/>
      <c r="G38" s="95"/>
      <c r="H38" s="91" t="s">
        <v>12</v>
      </c>
      <c r="I38" s="34" t="s">
        <v>13</v>
      </c>
      <c r="K38" s="95" t="s">
        <v>298</v>
      </c>
      <c r="L38" s="95"/>
      <c r="M38" s="95"/>
      <c r="N38" s="95"/>
      <c r="O38" s="95" t="s">
        <v>11</v>
      </c>
      <c r="P38" s="95"/>
      <c r="Q38" s="95"/>
      <c r="R38" s="91" t="s">
        <v>12</v>
      </c>
      <c r="S38" s="34" t="s">
        <v>13</v>
      </c>
    </row>
    <row r="39" spans="1:19" ht="15">
      <c r="A39" s="95"/>
      <c r="B39" s="95"/>
      <c r="C39" s="95"/>
      <c r="D39" s="95"/>
      <c r="E39" s="34" t="s">
        <v>14</v>
      </c>
      <c r="F39" s="34" t="s">
        <v>15</v>
      </c>
      <c r="G39" s="34" t="s">
        <v>16</v>
      </c>
      <c r="H39" s="91"/>
      <c r="I39" s="34" t="s">
        <v>17</v>
      </c>
      <c r="K39" s="95"/>
      <c r="L39" s="95"/>
      <c r="M39" s="95"/>
      <c r="N39" s="95"/>
      <c r="O39" s="34" t="s">
        <v>14</v>
      </c>
      <c r="P39" s="34" t="s">
        <v>15</v>
      </c>
      <c r="Q39" s="34" t="s">
        <v>16</v>
      </c>
      <c r="R39" s="91"/>
      <c r="S39" s="34" t="s">
        <v>17</v>
      </c>
    </row>
    <row r="40" spans="1:19" ht="15">
      <c r="A40" s="95"/>
      <c r="B40" s="95"/>
      <c r="C40" s="95"/>
      <c r="D40" s="95"/>
      <c r="E40" s="35">
        <f>E37+E36+E35+E34+E33+E32+E30+E29+E27+1.8+E26+E25+E24+E23+E22+E21+E20+E18+E16+E15+E14+E13+E12</f>
        <v>50.379999999999981</v>
      </c>
      <c r="F40" s="35">
        <f>F37+0.11+F36+F35+F34+F33+F32+F30+F29+F27+F26+F25+F24+F23+F22+F21+F20+F18+F16+F15+F14+F13+F12</f>
        <v>56.836599999999997</v>
      </c>
      <c r="G40" s="35">
        <f>G37+G36+G35+G34-0.0002+G33+G32+G30+G29+G27+G26+G25+G24+G23+G22+G21+G20+G18+G16+G15+G14+G13+G12</f>
        <v>217.10980000000001</v>
      </c>
      <c r="H40" s="35">
        <f>H37+H36+H35+H34+H33+H32+H30+H29+H27+12+H26+H25+H24+H23+H22+H21+H20+H18+H16+H15+H14+H13+H12</f>
        <v>1703.17</v>
      </c>
      <c r="I40" s="35">
        <f>I37+I36+I35+I34+I33+I32+I30+I29+I27+I26+I25+I24+I23+I22+I21+I20+I18+I16+I15+I14+I13+I12</f>
        <v>65.149999999999991</v>
      </c>
      <c r="K40" s="95"/>
      <c r="L40" s="95"/>
      <c r="M40" s="95"/>
      <c r="N40" s="95"/>
      <c r="O40" s="35">
        <f>O37+O36+O35+O34+O33-0.0001+O32+O30+O29+O27+O26+O25+O24+O23+O22+O21+O20+O18+O16+O15+O14+O13+O12</f>
        <v>64.74387999999999</v>
      </c>
      <c r="P40" s="35">
        <f>P37+P36+P35+P34+P33+P32+2.889+P30+P29+P27+P26+P25+P24+P23+P22+P21+P20+P18+P16+P15+P14+P13+P12</f>
        <v>76.864559999999997</v>
      </c>
      <c r="Q40" s="35">
        <f>Q37+Q36+Q35+Q34+Q33+Q32+Q30+Q29+Q27+Q26+Q25+Q24+Q23+Q22+Q21+Q20+Q18+Q16+Q15+Q14+Q13+Q12</f>
        <v>272.54999999999995</v>
      </c>
      <c r="R40" s="35">
        <f>R37+R36+R35+R34+R33+R32+R30+R29+R27+R26+R25+R24+R23+R22+R21+R20+R18+R16+R15+R14+R13+R12</f>
        <v>2189.7897800000001</v>
      </c>
      <c r="S40" s="35">
        <f>S37+S36+S35+S34+S33+S32+S30+S29+S27+S26+S25+S24+S23+S22+S21+S20+S18+S16+S15+S14+S13+S12</f>
        <v>82.94</v>
      </c>
    </row>
  </sheetData>
  <mergeCells count="75">
    <mergeCell ref="B16:C16"/>
    <mergeCell ref="A1:I1"/>
    <mergeCell ref="C3:I3"/>
    <mergeCell ref="D5:H5"/>
    <mergeCell ref="A9:A10"/>
    <mergeCell ref="B9:C10"/>
    <mergeCell ref="D9:D10"/>
    <mergeCell ref="E9:G9"/>
    <mergeCell ref="H9:H10"/>
    <mergeCell ref="A11:I11"/>
    <mergeCell ref="B12:C12"/>
    <mergeCell ref="B13:C13"/>
    <mergeCell ref="B14:C14"/>
    <mergeCell ref="B15:C15"/>
    <mergeCell ref="A28:I28"/>
    <mergeCell ref="A17:I17"/>
    <mergeCell ref="B18:C18"/>
    <mergeCell ref="A19:I19"/>
    <mergeCell ref="B20:C20"/>
    <mergeCell ref="B21:C21"/>
    <mergeCell ref="B22:C22"/>
    <mergeCell ref="B23:C23"/>
    <mergeCell ref="B24:C24"/>
    <mergeCell ref="B25:C25"/>
    <mergeCell ref="B26:C26"/>
    <mergeCell ref="B27:C27"/>
    <mergeCell ref="H38:H39"/>
    <mergeCell ref="B29:C29"/>
    <mergeCell ref="B30:C30"/>
    <mergeCell ref="A31:I31"/>
    <mergeCell ref="B32:C32"/>
    <mergeCell ref="B33:C33"/>
    <mergeCell ref="B34:C34"/>
    <mergeCell ref="B35:C35"/>
    <mergeCell ref="B36:C36"/>
    <mergeCell ref="B37:C37"/>
    <mergeCell ref="A38:D40"/>
    <mergeCell ref="E38:G38"/>
    <mergeCell ref="L16:M16"/>
    <mergeCell ref="K2:S2"/>
    <mergeCell ref="N6:R6"/>
    <mergeCell ref="K9:K10"/>
    <mergeCell ref="L9:M10"/>
    <mergeCell ref="N9:N10"/>
    <mergeCell ref="O9:Q9"/>
    <mergeCell ref="R9:R10"/>
    <mergeCell ref="K11:S11"/>
    <mergeCell ref="L12:M12"/>
    <mergeCell ref="L13:M13"/>
    <mergeCell ref="L14:M14"/>
    <mergeCell ref="L15:M15"/>
    <mergeCell ref="K28:S28"/>
    <mergeCell ref="K17:S17"/>
    <mergeCell ref="L18:M18"/>
    <mergeCell ref="K19:S19"/>
    <mergeCell ref="L20:M20"/>
    <mergeCell ref="L21:M21"/>
    <mergeCell ref="L22:M22"/>
    <mergeCell ref="L23:M23"/>
    <mergeCell ref="L24:M24"/>
    <mergeCell ref="L25:M25"/>
    <mergeCell ref="L26:M26"/>
    <mergeCell ref="L27:M27"/>
    <mergeCell ref="R38:R39"/>
    <mergeCell ref="L29:M29"/>
    <mergeCell ref="L30:M30"/>
    <mergeCell ref="K31:S31"/>
    <mergeCell ref="L32:M32"/>
    <mergeCell ref="L33:M33"/>
    <mergeCell ref="L34:M34"/>
    <mergeCell ref="L35:M35"/>
    <mergeCell ref="L36:M36"/>
    <mergeCell ref="L37:M37"/>
    <mergeCell ref="K38:N40"/>
    <mergeCell ref="O38:Q38"/>
  </mergeCells>
  <pageMargins left="0.7" right="0.7" top="0.75" bottom="0.75" header="0.3" footer="0.3"/>
  <pageSetup orientation="portrait" paperSize="9" scale="5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37"/>
  <sheetViews>
    <sheetView workbookViewId="0" topLeftCell="A7">
      <selection pane="topLeft" activeCell="K1" sqref="K1:S38"/>
    </sheetView>
  </sheetViews>
  <sheetFormatPr defaultRowHeight="15"/>
  <sheetData>
    <row r="1" spans="1:19" ht="15">
      <c r="A1" s="110" t="s">
        <v>136</v>
      </c>
      <c r="B1" s="110"/>
      <c r="C1" s="110"/>
      <c r="D1" s="110"/>
      <c r="E1" s="110"/>
      <c r="F1" s="110"/>
      <c r="G1" s="110"/>
      <c r="H1" s="110"/>
      <c r="I1" s="110"/>
      <c r="K1" s="109" t="s">
        <v>136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7</v>
      </c>
      <c r="B3" s="37" t="s">
        <v>1</v>
      </c>
      <c r="C3" s="38">
        <v>2</v>
      </c>
      <c r="D3" s="2"/>
      <c r="E3" s="2"/>
      <c r="F3" s="2"/>
      <c r="G3" s="2"/>
      <c r="H3" s="3"/>
      <c r="I3" s="4"/>
      <c r="K3" s="1">
        <v>7</v>
      </c>
      <c r="L3" s="37" t="s">
        <v>1</v>
      </c>
      <c r="M3" s="38">
        <v>2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2</v>
      </c>
      <c r="D4" s="2"/>
      <c r="E4" s="2"/>
      <c r="F4" s="2"/>
      <c r="G4" s="2"/>
      <c r="H4" s="3"/>
      <c r="I4" s="4"/>
      <c r="K4" s="1"/>
      <c r="L4" s="37" t="s">
        <v>2</v>
      </c>
      <c r="M4" s="38">
        <v>2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40" t="s">
        <v>291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18.75" customHeight="1">
      <c r="A11" s="24">
        <v>237</v>
      </c>
      <c r="B11" s="93" t="s">
        <v>137</v>
      </c>
      <c r="C11" s="93"/>
      <c r="D11" s="19">
        <v>90</v>
      </c>
      <c r="E11" s="70">
        <v>13.56</v>
      </c>
      <c r="F11" s="69">
        <v>11.40</v>
      </c>
      <c r="G11" s="69">
        <v>10.199999999999999</v>
      </c>
      <c r="H11" s="70">
        <v>225.60</v>
      </c>
      <c r="I11" s="70">
        <v>0.24</v>
      </c>
      <c r="K11" s="24">
        <v>237</v>
      </c>
      <c r="L11" s="93" t="s">
        <v>137</v>
      </c>
      <c r="M11" s="93"/>
      <c r="N11" s="19">
        <v>105</v>
      </c>
      <c r="O11" s="70">
        <v>15.85</v>
      </c>
      <c r="P11" s="70">
        <v>13.23</v>
      </c>
      <c r="Q11" s="70">
        <v>11.86</v>
      </c>
      <c r="R11" s="70">
        <v>263.13</v>
      </c>
      <c r="S11" s="70">
        <v>0.26</v>
      </c>
    </row>
    <row r="12" spans="1:19" ht="15">
      <c r="A12" s="24" t="s">
        <v>138</v>
      </c>
      <c r="B12" s="92" t="s">
        <v>139</v>
      </c>
      <c r="C12" s="92"/>
      <c r="D12" s="18">
        <v>20</v>
      </c>
      <c r="E12" s="23">
        <v>0.10</v>
      </c>
      <c r="F12" s="25">
        <v>0</v>
      </c>
      <c r="G12" s="23">
        <v>13.10</v>
      </c>
      <c r="H12" s="23">
        <v>60.50</v>
      </c>
      <c r="I12" s="23">
        <v>0.10</v>
      </c>
      <c r="K12" s="24" t="s">
        <v>138</v>
      </c>
      <c r="L12" s="92" t="s">
        <v>139</v>
      </c>
      <c r="M12" s="92"/>
      <c r="N12" s="18">
        <v>25</v>
      </c>
      <c r="O12" s="22">
        <v>0.12</v>
      </c>
      <c r="P12" s="25">
        <v>0</v>
      </c>
      <c r="Q12" s="22">
        <v>16.40</v>
      </c>
      <c r="R12" s="22">
        <v>75.63</v>
      </c>
      <c r="S12" s="22">
        <v>0.12</v>
      </c>
    </row>
    <row r="13" spans="1:19" ht="24" customHeight="1">
      <c r="A13" s="24"/>
      <c r="B13" s="92" t="s">
        <v>22</v>
      </c>
      <c r="C13" s="92"/>
      <c r="D13" s="18">
        <v>20</v>
      </c>
      <c r="E13" s="23">
        <v>1.51</v>
      </c>
      <c r="F13" s="22">
        <v>0.54220000000000002</v>
      </c>
      <c r="G13" s="23">
        <v>9.7200000000000006</v>
      </c>
      <c r="H13" s="22">
        <v>48.64</v>
      </c>
      <c r="I13" s="25"/>
      <c r="K13" s="24"/>
      <c r="L13" s="92" t="s">
        <v>22</v>
      </c>
      <c r="M13" s="92"/>
      <c r="N13" s="18">
        <v>30</v>
      </c>
      <c r="O13" s="23">
        <v>2.94</v>
      </c>
      <c r="P13" s="22">
        <v>1.01</v>
      </c>
      <c r="Q13" s="22">
        <v>15.60</v>
      </c>
      <c r="R13" s="22">
        <v>79.099999999999994</v>
      </c>
      <c r="S13" s="22"/>
    </row>
    <row r="14" spans="1:19" ht="27.75" customHeight="1">
      <c r="A14" s="21" t="s">
        <v>140</v>
      </c>
      <c r="B14" s="92" t="s">
        <v>141</v>
      </c>
      <c r="C14" s="92"/>
      <c r="D14" s="18">
        <v>150</v>
      </c>
      <c r="E14" s="23">
        <v>1</v>
      </c>
      <c r="F14" s="23">
        <v>1.20</v>
      </c>
      <c r="G14" s="23">
        <v>9.1999999999999993</v>
      </c>
      <c r="H14" s="22">
        <v>52.40</v>
      </c>
      <c r="I14" s="23">
        <v>3.80</v>
      </c>
      <c r="K14" s="21" t="s">
        <v>140</v>
      </c>
      <c r="L14" s="92" t="s">
        <v>141</v>
      </c>
      <c r="M14" s="92"/>
      <c r="N14" s="18">
        <v>180</v>
      </c>
      <c r="O14" s="23">
        <v>1.548</v>
      </c>
      <c r="P14" s="23">
        <v>1.6355</v>
      </c>
      <c r="Q14" s="23">
        <v>12.1477</v>
      </c>
      <c r="R14" s="23">
        <v>64.20</v>
      </c>
      <c r="S14" s="23">
        <v>4.5999999999999996</v>
      </c>
    </row>
    <row r="15" spans="1:19" ht="15">
      <c r="A15" s="24"/>
      <c r="B15" s="92" t="s">
        <v>142</v>
      </c>
      <c r="C15" s="92"/>
      <c r="D15" s="18">
        <v>100</v>
      </c>
      <c r="E15" s="23">
        <v>1</v>
      </c>
      <c r="F15" s="23">
        <v>0.30</v>
      </c>
      <c r="G15" s="23">
        <v>8.90</v>
      </c>
      <c r="H15" s="22">
        <v>44</v>
      </c>
      <c r="I15" s="23">
        <v>5.40</v>
      </c>
      <c r="K15" s="24"/>
      <c r="L15" s="92" t="s">
        <v>142</v>
      </c>
      <c r="M15" s="92"/>
      <c r="N15" s="18">
        <v>100</v>
      </c>
      <c r="O15" s="23">
        <v>1</v>
      </c>
      <c r="P15" s="23">
        <v>0.30</v>
      </c>
      <c r="Q15" s="23">
        <v>8.90</v>
      </c>
      <c r="R15" s="23">
        <v>44</v>
      </c>
      <c r="S15" s="23">
        <v>5.40</v>
      </c>
    </row>
    <row r="16" spans="1:19" ht="15">
      <c r="A16" s="94" t="s">
        <v>24</v>
      </c>
      <c r="B16" s="94"/>
      <c r="C16" s="94"/>
      <c r="D16" s="94"/>
      <c r="E16" s="94"/>
      <c r="F16" s="94"/>
      <c r="G16" s="94"/>
      <c r="H16" s="94"/>
      <c r="I16" s="94"/>
      <c r="K16" s="94" t="s">
        <v>24</v>
      </c>
      <c r="L16" s="94"/>
      <c r="M16" s="94"/>
      <c r="N16" s="94"/>
      <c r="O16" s="94"/>
      <c r="P16" s="94"/>
      <c r="Q16" s="94"/>
      <c r="R16" s="94"/>
      <c r="S16" s="94"/>
    </row>
    <row r="17" spans="1:19" ht="15">
      <c r="A17" s="22" t="s">
        <v>25</v>
      </c>
      <c r="B17" s="92" t="s">
        <v>143</v>
      </c>
      <c r="C17" s="92"/>
      <c r="D17" s="18">
        <v>100</v>
      </c>
      <c r="E17" s="23">
        <v>0.40</v>
      </c>
      <c r="F17" s="23">
        <v>0</v>
      </c>
      <c r="G17" s="23">
        <v>13.30</v>
      </c>
      <c r="H17" s="22">
        <v>56</v>
      </c>
      <c r="I17" s="18">
        <v>2.50</v>
      </c>
      <c r="K17" s="22" t="s">
        <v>25</v>
      </c>
      <c r="L17" s="92" t="s">
        <v>143</v>
      </c>
      <c r="M17" s="92"/>
      <c r="N17" s="18">
        <v>100</v>
      </c>
      <c r="O17" s="23">
        <v>0.40</v>
      </c>
      <c r="P17" s="23">
        <v>0</v>
      </c>
      <c r="Q17" s="23">
        <v>13.30</v>
      </c>
      <c r="R17" s="22">
        <v>56</v>
      </c>
      <c r="S17" s="18">
        <v>2.50</v>
      </c>
    </row>
    <row r="18" spans="1:19" ht="15">
      <c r="A18" s="94" t="s">
        <v>27</v>
      </c>
      <c r="B18" s="94"/>
      <c r="C18" s="94"/>
      <c r="D18" s="94"/>
      <c r="E18" s="94"/>
      <c r="F18" s="94"/>
      <c r="G18" s="94"/>
      <c r="H18" s="94"/>
      <c r="I18" s="94"/>
      <c r="K18" s="94" t="s">
        <v>27</v>
      </c>
      <c r="L18" s="94"/>
      <c r="M18" s="94"/>
      <c r="N18" s="94"/>
      <c r="O18" s="94"/>
      <c r="P18" s="94"/>
      <c r="Q18" s="94"/>
      <c r="R18" s="94"/>
      <c r="S18" s="94"/>
    </row>
    <row r="19" spans="1:19" ht="50.25" customHeight="1">
      <c r="A19" s="30">
        <v>34</v>
      </c>
      <c r="B19" s="108" t="s">
        <v>357</v>
      </c>
      <c r="C19" s="108"/>
      <c r="D19" s="27">
        <v>40</v>
      </c>
      <c r="E19" s="28">
        <v>0.60</v>
      </c>
      <c r="F19" s="28">
        <v>3.90</v>
      </c>
      <c r="G19" s="27">
        <v>3</v>
      </c>
      <c r="H19" s="29">
        <v>49.60</v>
      </c>
      <c r="I19" s="28">
        <v>3.60</v>
      </c>
      <c r="K19" s="30">
        <v>34</v>
      </c>
      <c r="L19" s="108" t="s">
        <v>357</v>
      </c>
      <c r="M19" s="108"/>
      <c r="N19" s="27">
        <v>60</v>
      </c>
      <c r="O19" s="28">
        <v>0.90</v>
      </c>
      <c r="P19" s="28">
        <v>5.90</v>
      </c>
      <c r="Q19" s="27">
        <v>4.50</v>
      </c>
      <c r="R19" s="29">
        <v>74.400000000000006</v>
      </c>
      <c r="S19" s="29">
        <v>4</v>
      </c>
    </row>
    <row r="20" spans="1:19" ht="37.5" customHeight="1">
      <c r="A20" s="30" t="s">
        <v>144</v>
      </c>
      <c r="B20" s="108" t="s">
        <v>145</v>
      </c>
      <c r="C20" s="108"/>
      <c r="D20" s="27">
        <v>165</v>
      </c>
      <c r="E20" s="28">
        <v>5.40</v>
      </c>
      <c r="F20" s="28">
        <v>7.20</v>
      </c>
      <c r="G20" s="28">
        <v>13.90</v>
      </c>
      <c r="H20" s="29">
        <v>106.60</v>
      </c>
      <c r="I20" s="29">
        <v>5.20</v>
      </c>
      <c r="K20" s="26" t="s">
        <v>144</v>
      </c>
      <c r="L20" s="92" t="s">
        <v>299</v>
      </c>
      <c r="M20" s="92"/>
      <c r="N20" s="18">
        <v>200</v>
      </c>
      <c r="O20" s="23">
        <v>6.50</v>
      </c>
      <c r="P20" s="23">
        <v>8.6999999999999993</v>
      </c>
      <c r="Q20" s="23">
        <v>16.80</v>
      </c>
      <c r="R20" s="22">
        <v>129.21</v>
      </c>
      <c r="S20" s="22">
        <v>6.30</v>
      </c>
    </row>
    <row r="21" spans="1:19" ht="15">
      <c r="A21" s="24">
        <v>258</v>
      </c>
      <c r="B21" s="92" t="s">
        <v>146</v>
      </c>
      <c r="C21" s="92"/>
      <c r="D21" s="18">
        <v>55</v>
      </c>
      <c r="E21" s="23">
        <v>6.24</v>
      </c>
      <c r="F21" s="23">
        <v>2.2000000000000002</v>
      </c>
      <c r="G21" s="23">
        <v>5.80</v>
      </c>
      <c r="H21" s="22">
        <v>82.60</v>
      </c>
      <c r="I21" s="23">
        <v>0.10</v>
      </c>
      <c r="K21" s="30">
        <v>258</v>
      </c>
      <c r="L21" s="108" t="s">
        <v>358</v>
      </c>
      <c r="M21" s="108"/>
      <c r="N21" s="27">
        <v>70</v>
      </c>
      <c r="O21" s="28">
        <v>7.80</v>
      </c>
      <c r="P21" s="28">
        <v>2.8439999999999999</v>
      </c>
      <c r="Q21" s="28">
        <v>7.40</v>
      </c>
      <c r="R21" s="29">
        <v>105.12</v>
      </c>
      <c r="S21" s="29">
        <v>0.12</v>
      </c>
    </row>
    <row r="22" spans="1:19" ht="41.25" customHeight="1">
      <c r="A22" s="29" t="s">
        <v>147</v>
      </c>
      <c r="B22" s="96" t="s">
        <v>148</v>
      </c>
      <c r="C22" s="96"/>
      <c r="D22" s="71">
        <v>110</v>
      </c>
      <c r="E22" s="70">
        <v>2.97</v>
      </c>
      <c r="F22" s="70">
        <v>7.81</v>
      </c>
      <c r="G22" s="70">
        <v>6.93</v>
      </c>
      <c r="H22" s="70">
        <v>143.66</v>
      </c>
      <c r="I22" s="70">
        <v>7.15</v>
      </c>
      <c r="K22" s="29" t="s">
        <v>147</v>
      </c>
      <c r="L22" s="114" t="s">
        <v>148</v>
      </c>
      <c r="M22" s="114"/>
      <c r="N22" s="46">
        <v>130</v>
      </c>
      <c r="O22" s="72">
        <v>3.42</v>
      </c>
      <c r="P22" s="72">
        <v>9.26</v>
      </c>
      <c r="Q22" s="72">
        <v>8.15</v>
      </c>
      <c r="R22" s="72">
        <v>169.87</v>
      </c>
      <c r="S22" s="72">
        <v>8.51</v>
      </c>
    </row>
    <row r="23" spans="1:19" ht="15">
      <c r="A23" s="24" t="s">
        <v>101</v>
      </c>
      <c r="B23" s="92" t="s">
        <v>102</v>
      </c>
      <c r="C23" s="92"/>
      <c r="D23" s="18">
        <v>150</v>
      </c>
      <c r="E23" s="23">
        <v>0.14000000000000001</v>
      </c>
      <c r="F23" s="25">
        <v>0</v>
      </c>
      <c r="G23" s="23">
        <v>20.70</v>
      </c>
      <c r="H23" s="22">
        <v>85.90</v>
      </c>
      <c r="I23" s="18">
        <v>3</v>
      </c>
      <c r="K23" s="24" t="s">
        <v>101</v>
      </c>
      <c r="L23" s="92" t="s">
        <v>102</v>
      </c>
      <c r="M23" s="92"/>
      <c r="N23" s="18">
        <v>180</v>
      </c>
      <c r="O23" s="22">
        <v>0.12</v>
      </c>
      <c r="P23" s="22">
        <v>0</v>
      </c>
      <c r="Q23" s="23">
        <v>24.847999999999999</v>
      </c>
      <c r="R23" s="22">
        <v>103.60</v>
      </c>
      <c r="S23" s="22">
        <v>3.60</v>
      </c>
    </row>
    <row r="24" spans="1:19" ht="28.5" customHeight="1">
      <c r="A24" s="24"/>
      <c r="B24" s="92" t="s">
        <v>34</v>
      </c>
      <c r="C24" s="92"/>
      <c r="D24" s="18">
        <v>20</v>
      </c>
      <c r="E24" s="23">
        <v>1</v>
      </c>
      <c r="F24" s="22">
        <v>0.36</v>
      </c>
      <c r="G24" s="23">
        <v>9.90</v>
      </c>
      <c r="H24" s="22">
        <v>45.60</v>
      </c>
      <c r="I24" s="25"/>
      <c r="K24" s="24"/>
      <c r="L24" s="92" t="s">
        <v>22</v>
      </c>
      <c r="M24" s="92"/>
      <c r="N24" s="18">
        <v>30</v>
      </c>
      <c r="O24" s="23">
        <v>2.94</v>
      </c>
      <c r="P24" s="22">
        <v>1.01</v>
      </c>
      <c r="Q24" s="22">
        <v>15.60</v>
      </c>
      <c r="R24" s="22">
        <v>79.099999999999994</v>
      </c>
      <c r="S24" s="22"/>
    </row>
    <row r="25" spans="1:19" ht="26.25" customHeight="1">
      <c r="A25" s="24"/>
      <c r="B25" s="92" t="s">
        <v>22</v>
      </c>
      <c r="C25" s="92"/>
      <c r="D25" s="18">
        <v>20</v>
      </c>
      <c r="E25" s="23">
        <v>1.51</v>
      </c>
      <c r="F25" s="22">
        <v>0.54220000000000002</v>
      </c>
      <c r="G25" s="23">
        <v>9.7200000000000006</v>
      </c>
      <c r="H25" s="22">
        <v>48.64</v>
      </c>
      <c r="I25" s="25"/>
      <c r="K25" s="24"/>
      <c r="L25" s="92" t="s">
        <v>34</v>
      </c>
      <c r="M25" s="92"/>
      <c r="N25" s="18">
        <v>25</v>
      </c>
      <c r="O25" s="22">
        <v>1.4719899999999999</v>
      </c>
      <c r="P25" s="22">
        <v>0.45</v>
      </c>
      <c r="Q25" s="22">
        <v>13.11</v>
      </c>
      <c r="R25" s="22">
        <v>59.634889999999999</v>
      </c>
      <c r="S25" s="22"/>
    </row>
    <row r="26" spans="1:19" ht="15">
      <c r="A26" s="94" t="s">
        <v>35</v>
      </c>
      <c r="B26" s="94"/>
      <c r="C26" s="94"/>
      <c r="D26" s="94"/>
      <c r="E26" s="94"/>
      <c r="F26" s="94"/>
      <c r="G26" s="94"/>
      <c r="H26" s="94"/>
      <c r="I26" s="94"/>
      <c r="K26" s="94" t="s">
        <v>35</v>
      </c>
      <c r="L26" s="94"/>
      <c r="M26" s="94"/>
      <c r="N26" s="94"/>
      <c r="O26" s="94"/>
      <c r="P26" s="94"/>
      <c r="Q26" s="94"/>
      <c r="R26" s="94"/>
      <c r="S26" s="94"/>
    </row>
    <row r="27" spans="1:19" ht="15">
      <c r="A27" s="24" t="s">
        <v>149</v>
      </c>
      <c r="B27" s="92" t="s">
        <v>150</v>
      </c>
      <c r="C27" s="92"/>
      <c r="D27" s="18">
        <v>50</v>
      </c>
      <c r="E27" s="23">
        <v>3.74</v>
      </c>
      <c r="F27" s="23">
        <v>6.50</v>
      </c>
      <c r="G27" s="23">
        <v>30.10</v>
      </c>
      <c r="H27" s="22">
        <v>196.10</v>
      </c>
      <c r="I27" s="23">
        <v>2.2999999999999998</v>
      </c>
      <c r="K27" s="21" t="s">
        <v>149</v>
      </c>
      <c r="L27" s="92" t="s">
        <v>150</v>
      </c>
      <c r="M27" s="92"/>
      <c r="N27" s="18">
        <v>70</v>
      </c>
      <c r="O27" s="23">
        <v>5.20</v>
      </c>
      <c r="P27" s="23">
        <v>9.10</v>
      </c>
      <c r="Q27" s="23">
        <v>42.14</v>
      </c>
      <c r="R27" s="22">
        <v>277</v>
      </c>
      <c r="S27" s="22">
        <v>0</v>
      </c>
    </row>
    <row r="28" spans="1:19" ht="15">
      <c r="A28" s="18"/>
      <c r="B28" s="93" t="s">
        <v>38</v>
      </c>
      <c r="C28" s="93"/>
      <c r="D28" s="19">
        <v>180</v>
      </c>
      <c r="E28" s="32">
        <v>5.60</v>
      </c>
      <c r="F28" s="32">
        <v>4.70</v>
      </c>
      <c r="G28" s="32">
        <v>15.80</v>
      </c>
      <c r="H28" s="20">
        <v>103.50</v>
      </c>
      <c r="I28" s="20">
        <v>1.32</v>
      </c>
      <c r="K28" s="18"/>
      <c r="L28" s="93" t="s">
        <v>38</v>
      </c>
      <c r="M28" s="93"/>
      <c r="N28" s="19">
        <v>200</v>
      </c>
      <c r="O28" s="23">
        <v>5.60</v>
      </c>
      <c r="P28" s="23">
        <v>4.70</v>
      </c>
      <c r="Q28" s="22">
        <v>15.80</v>
      </c>
      <c r="R28" s="23">
        <v>103.50</v>
      </c>
      <c r="S28" s="22">
        <v>1.32</v>
      </c>
    </row>
    <row r="29" spans="1:19" ht="15">
      <c r="A29" s="94" t="s">
        <v>39</v>
      </c>
      <c r="B29" s="94"/>
      <c r="C29" s="94"/>
      <c r="D29" s="94"/>
      <c r="E29" s="94"/>
      <c r="F29" s="94"/>
      <c r="G29" s="94"/>
      <c r="H29" s="94"/>
      <c r="I29" s="94"/>
      <c r="K29" s="94" t="s">
        <v>39</v>
      </c>
      <c r="L29" s="94"/>
      <c r="M29" s="94"/>
      <c r="N29" s="94"/>
      <c r="O29" s="94"/>
      <c r="P29" s="94"/>
      <c r="Q29" s="94"/>
      <c r="R29" s="94"/>
      <c r="S29" s="94"/>
    </row>
    <row r="30" spans="1:19" ht="37.5" customHeight="1">
      <c r="A30" s="30">
        <v>15</v>
      </c>
      <c r="B30" s="108" t="s">
        <v>356</v>
      </c>
      <c r="C30" s="108"/>
      <c r="D30" s="27">
        <v>40</v>
      </c>
      <c r="E30" s="28">
        <v>0.20</v>
      </c>
      <c r="F30" s="28">
        <v>3</v>
      </c>
      <c r="G30" s="28">
        <v>1.1000000000000001</v>
      </c>
      <c r="H30" s="29">
        <v>60.10</v>
      </c>
      <c r="I30" s="28">
        <v>6.60</v>
      </c>
      <c r="K30" s="30">
        <v>15</v>
      </c>
      <c r="L30" s="108" t="s">
        <v>356</v>
      </c>
      <c r="M30" s="108"/>
      <c r="N30" s="27">
        <v>60</v>
      </c>
      <c r="O30" s="28">
        <v>0.30</v>
      </c>
      <c r="P30" s="28">
        <v>4.50</v>
      </c>
      <c r="Q30" s="28">
        <v>1.70</v>
      </c>
      <c r="R30" s="29">
        <v>90.20</v>
      </c>
      <c r="S30" s="29">
        <v>8.25</v>
      </c>
    </row>
    <row r="31" spans="1:19" ht="27" customHeight="1">
      <c r="A31" s="24" t="s">
        <v>40</v>
      </c>
      <c r="B31" s="92" t="s">
        <v>41</v>
      </c>
      <c r="C31" s="92"/>
      <c r="D31" s="18">
        <v>125</v>
      </c>
      <c r="E31" s="23">
        <v>10.40</v>
      </c>
      <c r="F31" s="23">
        <v>8.40</v>
      </c>
      <c r="G31" s="23">
        <v>18.60</v>
      </c>
      <c r="H31" s="23">
        <v>204.20</v>
      </c>
      <c r="I31" s="23">
        <v>5.50</v>
      </c>
      <c r="K31" s="24" t="s">
        <v>40</v>
      </c>
      <c r="L31" s="92" t="s">
        <v>301</v>
      </c>
      <c r="M31" s="92"/>
      <c r="N31" s="18">
        <v>140</v>
      </c>
      <c r="O31" s="23">
        <v>11.80</v>
      </c>
      <c r="P31" s="23">
        <v>10.199999999999999</v>
      </c>
      <c r="Q31" s="23">
        <v>22.70</v>
      </c>
      <c r="R31" s="23">
        <v>243.50</v>
      </c>
      <c r="S31" s="23">
        <v>6.20</v>
      </c>
    </row>
    <row r="32" spans="1:19" ht="29.25" customHeight="1">
      <c r="A32" s="24"/>
      <c r="B32" s="92" t="s">
        <v>53</v>
      </c>
      <c r="C32" s="92"/>
      <c r="D32" s="18">
        <v>20</v>
      </c>
      <c r="E32" s="23">
        <v>1.51</v>
      </c>
      <c r="F32" s="22">
        <v>0.54220000000000002</v>
      </c>
      <c r="G32" s="23">
        <v>9.7200000000000006</v>
      </c>
      <c r="H32" s="22">
        <v>48.64</v>
      </c>
      <c r="I32" s="25"/>
      <c r="K32" s="24"/>
      <c r="L32" s="92" t="s">
        <v>34</v>
      </c>
      <c r="M32" s="92"/>
      <c r="N32" s="18">
        <v>25</v>
      </c>
      <c r="O32" s="22">
        <v>1.4719899999999999</v>
      </c>
      <c r="P32" s="22">
        <v>0.45</v>
      </c>
      <c r="Q32" s="22">
        <v>13.11</v>
      </c>
      <c r="R32" s="22">
        <v>59.634889999999999</v>
      </c>
      <c r="S32" s="22"/>
    </row>
    <row r="33" spans="1:19" ht="28.5" customHeight="1">
      <c r="A33" s="24"/>
      <c r="B33" s="92" t="s">
        <v>34</v>
      </c>
      <c r="C33" s="92"/>
      <c r="D33" s="18">
        <v>20</v>
      </c>
      <c r="E33" s="23">
        <v>1</v>
      </c>
      <c r="F33" s="22">
        <v>0.36</v>
      </c>
      <c r="G33" s="23">
        <v>9.90</v>
      </c>
      <c r="H33" s="22">
        <v>45.60</v>
      </c>
      <c r="I33" s="25"/>
      <c r="K33" s="24"/>
      <c r="L33" s="92" t="s">
        <v>22</v>
      </c>
      <c r="M33" s="92"/>
      <c r="N33" s="18">
        <v>20</v>
      </c>
      <c r="O33" s="23">
        <v>1.51</v>
      </c>
      <c r="P33" s="22">
        <v>0.54220000000000002</v>
      </c>
      <c r="Q33" s="23">
        <v>9.7200000000000006</v>
      </c>
      <c r="R33" s="22">
        <v>48.64</v>
      </c>
      <c r="S33" s="25"/>
    </row>
    <row r="34" spans="1:19" ht="15">
      <c r="A34" s="24">
        <v>392</v>
      </c>
      <c r="B34" s="92" t="s">
        <v>86</v>
      </c>
      <c r="C34" s="92"/>
      <c r="D34" s="18">
        <v>150</v>
      </c>
      <c r="E34" s="23">
        <v>1</v>
      </c>
      <c r="F34" s="23">
        <v>1.20</v>
      </c>
      <c r="G34" s="23">
        <v>9.1999999999999993</v>
      </c>
      <c r="H34" s="22">
        <v>52.40</v>
      </c>
      <c r="I34" s="23">
        <v>1.1000000000000001</v>
      </c>
      <c r="K34" s="24">
        <v>392</v>
      </c>
      <c r="L34" s="92" t="s">
        <v>86</v>
      </c>
      <c r="M34" s="92"/>
      <c r="N34" s="18">
        <v>180</v>
      </c>
      <c r="O34" s="23">
        <v>1.20</v>
      </c>
      <c r="P34" s="23">
        <v>1.548</v>
      </c>
      <c r="Q34" s="23">
        <v>12</v>
      </c>
      <c r="R34" s="23">
        <v>64</v>
      </c>
      <c r="S34" s="22">
        <v>1.30</v>
      </c>
    </row>
    <row r="35" spans="1:19" ht="24">
      <c r="A35" s="95" t="s">
        <v>152</v>
      </c>
      <c r="B35" s="95"/>
      <c r="C35" s="95"/>
      <c r="D35" s="95"/>
      <c r="E35" s="95" t="s">
        <v>11</v>
      </c>
      <c r="F35" s="95"/>
      <c r="G35" s="95"/>
      <c r="H35" s="91" t="s">
        <v>12</v>
      </c>
      <c r="I35" s="34" t="s">
        <v>13</v>
      </c>
      <c r="K35" s="95" t="s">
        <v>302</v>
      </c>
      <c r="L35" s="95"/>
      <c r="M35" s="95"/>
      <c r="N35" s="95"/>
      <c r="O35" s="95" t="s">
        <v>11</v>
      </c>
      <c r="P35" s="95"/>
      <c r="Q35" s="95"/>
      <c r="R35" s="91" t="s">
        <v>12</v>
      </c>
      <c r="S35" s="34" t="s">
        <v>13</v>
      </c>
    </row>
    <row r="36" spans="1:19" ht="15">
      <c r="A36" s="95"/>
      <c r="B36" s="95"/>
      <c r="C36" s="95"/>
      <c r="D36" s="95"/>
      <c r="E36" s="34" t="s">
        <v>14</v>
      </c>
      <c r="F36" s="34" t="s">
        <v>15</v>
      </c>
      <c r="G36" s="34" t="s">
        <v>16</v>
      </c>
      <c r="H36" s="91"/>
      <c r="I36" s="34" t="s">
        <v>17</v>
      </c>
      <c r="K36" s="95"/>
      <c r="L36" s="95"/>
      <c r="M36" s="95"/>
      <c r="N36" s="95"/>
      <c r="O36" s="34" t="s">
        <v>14</v>
      </c>
      <c r="P36" s="34" t="s">
        <v>15</v>
      </c>
      <c r="Q36" s="34" t="s">
        <v>16</v>
      </c>
      <c r="R36" s="91"/>
      <c r="S36" s="34" t="s">
        <v>17</v>
      </c>
    </row>
    <row r="37" spans="1:19" ht="15">
      <c r="A37" s="95"/>
      <c r="B37" s="95"/>
      <c r="C37" s="95"/>
      <c r="D37" s="95"/>
      <c r="E37" s="35">
        <f>E34+E33+E32-0.0001+E31+E30+E28+E27+E25+E24+E23+E22+E21+E20+E19+E17+E15+E14+E13+E12+E11</f>
        <v>58.879899999999999</v>
      </c>
      <c r="F37" s="35">
        <f>F34+F33+1.89+F32+F31+F30+F28+F27+F25+F24+F23+F22+F21+F20+F19+F17+F15+F14+F13+F12+F11</f>
        <v>62.046600000000005</v>
      </c>
      <c r="G37" s="35">
        <f>G34+G33+G32+G31+G30-0.001+G28+G27+G25+G24+G23+G22+G21+G20+G19+G17+G15+G14+G13+G12+G11</f>
        <v>228.78900000000002</v>
      </c>
      <c r="H37" s="35">
        <f>H34+H33+H32+H31+H30+H28+H27+H25+H24+H23+18.66+H22+H21+H20+H19+H17+H15+H14+H13+H12+H11</f>
        <v>1778.9399999999998</v>
      </c>
      <c r="I37" s="36">
        <f>I34+I33+I32+I31+I30+I28+I27+I25+I24+I23+I22+I21+I20+I19+I17+I15+I14+I13+I12+I11</f>
        <v>47.91</v>
      </c>
      <c r="K37" s="95"/>
      <c r="L37" s="95"/>
      <c r="M37" s="95"/>
      <c r="N37" s="95"/>
      <c r="O37" s="35">
        <f>O34+O33+O32+O31+O30-0.0002+O28+O27+O25+O24+O23+O22+O21+O20+O19+O17+O15+O14+O13+O12+O11</f>
        <v>72.09178</v>
      </c>
      <c r="P37" s="35">
        <f>P34+P33+P32+2.778+P31+P30+P28+P27+P25+P24+P23+P22+P21+P20+P19+P17+P15+P14+P13+P12+P11</f>
        <v>78.157700000000006</v>
      </c>
      <c r="Q37" s="35">
        <f>Q34+Q33+Q32+Q31+Q30+Q28-0.0002+Q27+Q25+Q24+Q23+Q22+Q21+Q20+Q19+Q17+Q15+Q14+Q13+Q12+Q11</f>
        <v>285.78550000000007</v>
      </c>
      <c r="R37" s="35">
        <f>R34+R33+R32+R31+R30+R28+10.11+R27+R25+R24+R23+R22+R21+R20+R19+R17+R15+R14+R13+R12+R11</f>
        <v>2199.57978</v>
      </c>
      <c r="S37" s="35">
        <f>S34+S33+S32+S31+S30+S28+S27+S25+S24+S23+S22+S21+S20+S19+S17+S15+S14+S13+S12+S11</f>
        <v>52.48</v>
      </c>
    </row>
  </sheetData>
  <mergeCells count="70">
    <mergeCell ref="B15:C15"/>
    <mergeCell ref="A1:I1"/>
    <mergeCell ref="D5:H5"/>
    <mergeCell ref="A8:A9"/>
    <mergeCell ref="B8:C9"/>
    <mergeCell ref="D8:D9"/>
    <mergeCell ref="E8:G8"/>
    <mergeCell ref="H8:H9"/>
    <mergeCell ref="A10:I10"/>
    <mergeCell ref="B11:C11"/>
    <mergeCell ref="B12:C12"/>
    <mergeCell ref="B13:C13"/>
    <mergeCell ref="B14:C14"/>
    <mergeCell ref="B27:C27"/>
    <mergeCell ref="A16:I16"/>
    <mergeCell ref="B17:C17"/>
    <mergeCell ref="A18:I18"/>
    <mergeCell ref="B19:C19"/>
    <mergeCell ref="B20:C20"/>
    <mergeCell ref="B21:C21"/>
    <mergeCell ref="B22:C22"/>
    <mergeCell ref="B23:C23"/>
    <mergeCell ref="B24:C24"/>
    <mergeCell ref="B25:C25"/>
    <mergeCell ref="A26:I26"/>
    <mergeCell ref="B34:C34"/>
    <mergeCell ref="A35:D37"/>
    <mergeCell ref="E35:G35"/>
    <mergeCell ref="H35:H36"/>
    <mergeCell ref="K1:S1"/>
    <mergeCell ref="N5:R5"/>
    <mergeCell ref="K8:K9"/>
    <mergeCell ref="L8:M9"/>
    <mergeCell ref="N8:N9"/>
    <mergeCell ref="O8:Q8"/>
    <mergeCell ref="B28:C28"/>
    <mergeCell ref="A29:I29"/>
    <mergeCell ref="B30:C30"/>
    <mergeCell ref="B31:C31"/>
    <mergeCell ref="B32:C32"/>
    <mergeCell ref="B33:C33"/>
    <mergeCell ref="L20:M20"/>
    <mergeCell ref="R8:R9"/>
    <mergeCell ref="K10:S10"/>
    <mergeCell ref="L11:M11"/>
    <mergeCell ref="L12:M12"/>
    <mergeCell ref="L13:M13"/>
    <mergeCell ref="L14:M14"/>
    <mergeCell ref="L15:M15"/>
    <mergeCell ref="K16:S16"/>
    <mergeCell ref="L17:M17"/>
    <mergeCell ref="K18:S18"/>
    <mergeCell ref="L19:M19"/>
    <mergeCell ref="L32:M32"/>
    <mergeCell ref="L21:M21"/>
    <mergeCell ref="L22:M22"/>
    <mergeCell ref="L23:M23"/>
    <mergeCell ref="L24:M24"/>
    <mergeCell ref="L25:M25"/>
    <mergeCell ref="K26:S26"/>
    <mergeCell ref="L27:M27"/>
    <mergeCell ref="L28:M28"/>
    <mergeCell ref="K29:S29"/>
    <mergeCell ref="L30:M30"/>
    <mergeCell ref="L31:M31"/>
    <mergeCell ref="L33:M33"/>
    <mergeCell ref="L34:M34"/>
    <mergeCell ref="K35:N37"/>
    <mergeCell ref="O35:Q35"/>
    <mergeCell ref="R35:R36"/>
  </mergeCells>
  <pageMargins left="0.7" right="0.7" top="0.75" bottom="0.75" header="0.3" footer="0.3"/>
  <pageSetup orientation="portrait" paperSize="9" scale="5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8"/>
  <sheetViews>
    <sheetView workbookViewId="0" topLeftCell="A10">
      <selection pane="topLeft" activeCell="K1" sqref="K1:S39"/>
    </sheetView>
  </sheetViews>
  <sheetFormatPr defaultRowHeight="15"/>
  <sheetData>
    <row r="1" spans="1:19" ht="15">
      <c r="A1" s="110" t="s">
        <v>153</v>
      </c>
      <c r="B1" s="110"/>
      <c r="C1" s="110"/>
      <c r="D1" s="110"/>
      <c r="E1" s="110"/>
      <c r="F1" s="110"/>
      <c r="G1" s="110"/>
      <c r="H1" s="110"/>
      <c r="I1" s="110"/>
      <c r="K1" s="110" t="s">
        <v>303</v>
      </c>
      <c r="L1" s="110"/>
      <c r="M1" s="110"/>
      <c r="N1" s="110"/>
      <c r="O1" s="110"/>
      <c r="P1" s="110"/>
      <c r="Q1" s="110"/>
      <c r="R1" s="110"/>
      <c r="S1" s="110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76"/>
      <c r="L2" s="77"/>
      <c r="M2" s="77"/>
      <c r="N2" s="77"/>
      <c r="O2" s="77"/>
      <c r="P2" s="77"/>
      <c r="Q2" s="77"/>
      <c r="R2" s="77"/>
      <c r="S2" s="78"/>
    </row>
    <row r="3" spans="1:19" ht="15">
      <c r="A3" s="1">
        <v>8</v>
      </c>
      <c r="B3" s="37" t="s">
        <v>1</v>
      </c>
      <c r="C3" s="38">
        <v>3</v>
      </c>
      <c r="D3" s="2"/>
      <c r="E3" s="2"/>
      <c r="F3" s="2"/>
      <c r="G3" s="2"/>
      <c r="H3" s="3"/>
      <c r="I3" s="4"/>
      <c r="K3" s="1"/>
      <c r="L3" s="2"/>
      <c r="M3" s="2"/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2</v>
      </c>
      <c r="D4" s="2"/>
      <c r="E4" s="2"/>
      <c r="F4" s="2"/>
      <c r="G4" s="2"/>
      <c r="H4" s="3"/>
      <c r="I4" s="4"/>
      <c r="K4" s="1">
        <v>8</v>
      </c>
      <c r="L4" s="37" t="s">
        <v>1</v>
      </c>
      <c r="M4" s="38">
        <v>3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40" t="s">
        <v>4</v>
      </c>
      <c r="D5" s="98" t="s">
        <v>47</v>
      </c>
      <c r="E5" s="98"/>
      <c r="F5" s="98"/>
      <c r="G5" s="98"/>
      <c r="H5" s="98"/>
      <c r="I5" s="4"/>
      <c r="K5" s="1"/>
      <c r="L5" s="37" t="s">
        <v>2</v>
      </c>
      <c r="M5" s="38">
        <v>2</v>
      </c>
      <c r="N5" s="2"/>
      <c r="O5" s="2"/>
      <c r="P5" s="2"/>
      <c r="Q5" s="2"/>
      <c r="R5" s="3"/>
      <c r="S5" s="4"/>
    </row>
    <row r="6" spans="1:19" ht="15">
      <c r="A6" s="1"/>
      <c r="B6" s="2"/>
      <c r="C6" s="2"/>
      <c r="D6" s="2"/>
      <c r="E6" s="2"/>
      <c r="F6" s="2"/>
      <c r="G6" s="2"/>
      <c r="H6" s="3"/>
      <c r="I6" s="4"/>
      <c r="K6" s="1"/>
      <c r="L6" s="37" t="s">
        <v>3</v>
      </c>
      <c r="M6" s="2" t="s">
        <v>4</v>
      </c>
      <c r="N6" s="98" t="s">
        <v>47</v>
      </c>
      <c r="O6" s="98"/>
      <c r="P6" s="98"/>
      <c r="Q6" s="98"/>
      <c r="R6" s="98"/>
      <c r="S6" s="4"/>
    </row>
    <row r="7" spans="1:19" ht="15">
      <c r="A7" s="1"/>
      <c r="B7" s="39" t="s">
        <v>6</v>
      </c>
      <c r="C7" s="40" t="s">
        <v>7</v>
      </c>
      <c r="D7" s="2"/>
      <c r="E7" s="2"/>
      <c r="F7" s="2"/>
      <c r="G7" s="2"/>
      <c r="H7" s="3"/>
      <c r="I7" s="4"/>
      <c r="K7" s="1"/>
      <c r="L7" s="39" t="s">
        <v>6</v>
      </c>
      <c r="M7" s="2" t="s">
        <v>291</v>
      </c>
      <c r="N7" s="2"/>
      <c r="O7" s="2"/>
      <c r="P7" s="2"/>
      <c r="Q7" s="2"/>
      <c r="R7" s="3"/>
      <c r="S7" s="4"/>
    </row>
    <row r="8" spans="1:19" ht="15">
      <c r="A8" s="1"/>
      <c r="B8" s="2"/>
      <c r="C8" s="2"/>
      <c r="D8" s="2"/>
      <c r="E8" s="2"/>
      <c r="F8" s="2"/>
      <c r="G8" s="2"/>
      <c r="H8" s="3"/>
      <c r="I8" s="4"/>
      <c r="K8" s="1"/>
      <c r="L8" s="2"/>
      <c r="M8" s="2"/>
      <c r="N8" s="2"/>
      <c r="O8" s="2"/>
      <c r="P8" s="2"/>
      <c r="Q8" s="2"/>
      <c r="R8" s="3"/>
      <c r="S8" s="4"/>
    </row>
    <row r="9" spans="1:19" ht="25.5">
      <c r="A9" s="99" t="s">
        <v>8</v>
      </c>
      <c r="B9" s="99" t="s">
        <v>9</v>
      </c>
      <c r="C9" s="99"/>
      <c r="D9" s="99" t="s">
        <v>10</v>
      </c>
      <c r="E9" s="99" t="s">
        <v>11</v>
      </c>
      <c r="F9" s="99"/>
      <c r="G9" s="99"/>
      <c r="H9" s="100" t="s">
        <v>12</v>
      </c>
      <c r="I9" s="17" t="s">
        <v>13</v>
      </c>
      <c r="K9" s="99" t="s">
        <v>8</v>
      </c>
      <c r="L9" s="99" t="s">
        <v>9</v>
      </c>
      <c r="M9" s="99"/>
      <c r="N9" s="99" t="s">
        <v>10</v>
      </c>
      <c r="O9" s="99" t="s">
        <v>11</v>
      </c>
      <c r="P9" s="99"/>
      <c r="Q9" s="99"/>
      <c r="R9" s="100" t="s">
        <v>12</v>
      </c>
      <c r="S9" s="17" t="s">
        <v>13</v>
      </c>
    </row>
    <row r="10" spans="1:19" ht="15">
      <c r="A10" s="99"/>
      <c r="B10" s="99"/>
      <c r="C10" s="99"/>
      <c r="D10" s="99"/>
      <c r="E10" s="17" t="s">
        <v>14</v>
      </c>
      <c r="F10" s="17" t="s">
        <v>15</v>
      </c>
      <c r="G10" s="17" t="s">
        <v>16</v>
      </c>
      <c r="H10" s="100"/>
      <c r="I10" s="17" t="s">
        <v>17</v>
      </c>
      <c r="K10" s="99"/>
      <c r="L10" s="99"/>
      <c r="M10" s="99"/>
      <c r="N10" s="99"/>
      <c r="O10" s="17" t="s">
        <v>14</v>
      </c>
      <c r="P10" s="17" t="s">
        <v>15</v>
      </c>
      <c r="Q10" s="17" t="s">
        <v>16</v>
      </c>
      <c r="R10" s="100"/>
      <c r="S10" s="17" t="s">
        <v>17</v>
      </c>
    </row>
    <row r="11" spans="1:19" ht="15">
      <c r="A11" s="94" t="s">
        <v>18</v>
      </c>
      <c r="B11" s="94"/>
      <c r="C11" s="94"/>
      <c r="D11" s="94"/>
      <c r="E11" s="94"/>
      <c r="F11" s="94"/>
      <c r="G11" s="94"/>
      <c r="H11" s="94"/>
      <c r="I11" s="94"/>
      <c r="K11" s="73" t="s">
        <v>18</v>
      </c>
      <c r="L11" s="128"/>
      <c r="M11" s="129"/>
      <c r="N11" s="73"/>
      <c r="O11" s="73"/>
      <c r="P11" s="73"/>
      <c r="Q11" s="73"/>
      <c r="R11" s="73"/>
      <c r="S11" s="73"/>
    </row>
    <row r="12" spans="1:19" ht="29.25" customHeight="1">
      <c r="A12" s="24">
        <v>190</v>
      </c>
      <c r="B12" s="92" t="s">
        <v>154</v>
      </c>
      <c r="C12" s="92"/>
      <c r="D12" s="18">
        <v>150</v>
      </c>
      <c r="E12" s="23">
        <v>5.80</v>
      </c>
      <c r="F12" s="23">
        <v>4.80</v>
      </c>
      <c r="G12" s="23">
        <v>32.200000000000003</v>
      </c>
      <c r="H12" s="22">
        <v>268.80</v>
      </c>
      <c r="I12" s="22">
        <v>2.2000000000000002</v>
      </c>
      <c r="K12" s="30">
        <v>190</v>
      </c>
      <c r="L12" s="108" t="s">
        <v>154</v>
      </c>
      <c r="M12" s="108"/>
      <c r="N12" s="27">
        <v>200</v>
      </c>
      <c r="O12" s="28">
        <v>7.20</v>
      </c>
      <c r="P12" s="28">
        <v>6.40</v>
      </c>
      <c r="Q12" s="28">
        <v>52.20</v>
      </c>
      <c r="R12" s="29">
        <v>358.40</v>
      </c>
      <c r="S12" s="29">
        <v>2.93</v>
      </c>
    </row>
    <row r="13" spans="1:19" ht="15">
      <c r="A13" s="24">
        <v>361</v>
      </c>
      <c r="B13" s="92" t="s">
        <v>155</v>
      </c>
      <c r="C13" s="92"/>
      <c r="D13" s="18">
        <v>15</v>
      </c>
      <c r="E13" s="47">
        <v>0.0080000000000000002</v>
      </c>
      <c r="F13" s="47">
        <v>0.0030000000000000001</v>
      </c>
      <c r="G13" s="22">
        <v>2</v>
      </c>
      <c r="H13" s="22">
        <v>7.80</v>
      </c>
      <c r="I13" s="23">
        <v>0.60</v>
      </c>
      <c r="K13" s="24">
        <v>361</v>
      </c>
      <c r="L13" s="92" t="s">
        <v>155</v>
      </c>
      <c r="M13" s="92"/>
      <c r="N13" s="18">
        <v>30</v>
      </c>
      <c r="O13" s="47">
        <v>0.016</v>
      </c>
      <c r="P13" s="47">
        <v>0.0060000000000000001</v>
      </c>
      <c r="Q13" s="23">
        <v>4</v>
      </c>
      <c r="R13" s="23">
        <v>15.60</v>
      </c>
      <c r="S13" s="22">
        <v>1.20</v>
      </c>
    </row>
    <row r="14" spans="1:19" ht="15">
      <c r="A14" s="27"/>
      <c r="B14" s="114" t="s">
        <v>107</v>
      </c>
      <c r="C14" s="114"/>
      <c r="D14" s="46">
        <v>5</v>
      </c>
      <c r="E14" s="20">
        <v>0.05</v>
      </c>
      <c r="F14" s="20">
        <v>3.93</v>
      </c>
      <c r="G14" s="20">
        <v>0.05</v>
      </c>
      <c r="H14" s="20">
        <v>35.43</v>
      </c>
      <c r="I14" s="29"/>
      <c r="K14" s="27"/>
      <c r="L14" s="114" t="s">
        <v>107</v>
      </c>
      <c r="M14" s="114"/>
      <c r="N14" s="46">
        <v>7</v>
      </c>
      <c r="O14" s="20">
        <v>0.070000000000000007</v>
      </c>
      <c r="P14" s="32">
        <v>5.46</v>
      </c>
      <c r="Q14" s="20">
        <v>0.070000000000000007</v>
      </c>
      <c r="R14" s="20">
        <v>49.63</v>
      </c>
      <c r="S14" s="31"/>
    </row>
    <row r="15" spans="1:19" ht="15">
      <c r="A15" s="24"/>
      <c r="B15" s="92" t="s">
        <v>22</v>
      </c>
      <c r="C15" s="92"/>
      <c r="D15" s="18">
        <v>20</v>
      </c>
      <c r="E15" s="23">
        <v>1.51</v>
      </c>
      <c r="F15" s="22">
        <v>0.54220000000000002</v>
      </c>
      <c r="G15" s="23">
        <v>9.7200000000000006</v>
      </c>
      <c r="H15" s="22">
        <v>48.64</v>
      </c>
      <c r="I15" s="25"/>
      <c r="K15" s="24"/>
      <c r="L15" s="92" t="s">
        <v>22</v>
      </c>
      <c r="M15" s="92"/>
      <c r="N15" s="18">
        <v>30</v>
      </c>
      <c r="O15" s="23">
        <v>2.94</v>
      </c>
      <c r="P15" s="22">
        <v>1.01</v>
      </c>
      <c r="Q15" s="22">
        <v>15.60</v>
      </c>
      <c r="R15" s="22">
        <v>79.099999999999994</v>
      </c>
      <c r="S15" s="22"/>
    </row>
    <row r="16" spans="1:19" ht="15">
      <c r="A16" s="24">
        <v>395</v>
      </c>
      <c r="B16" s="92" t="s">
        <v>355</v>
      </c>
      <c r="C16" s="92"/>
      <c r="D16" s="18">
        <v>150</v>
      </c>
      <c r="E16" s="23">
        <v>2.2000000000000002</v>
      </c>
      <c r="F16" s="23">
        <v>2.40</v>
      </c>
      <c r="G16" s="18">
        <v>14.20</v>
      </c>
      <c r="H16" s="23">
        <v>87.50</v>
      </c>
      <c r="I16" s="23">
        <v>1.40</v>
      </c>
      <c r="K16" s="30">
        <v>395</v>
      </c>
      <c r="L16" s="108" t="s">
        <v>355</v>
      </c>
      <c r="M16" s="108"/>
      <c r="N16" s="27">
        <v>180</v>
      </c>
      <c r="O16" s="28">
        <v>2.64</v>
      </c>
      <c r="P16" s="28">
        <v>2.83</v>
      </c>
      <c r="Q16" s="28">
        <v>17</v>
      </c>
      <c r="R16" s="29">
        <v>107.50</v>
      </c>
      <c r="S16" s="29">
        <v>1.70</v>
      </c>
    </row>
    <row r="17" spans="1:19" ht="15">
      <c r="A17" s="94" t="s">
        <v>24</v>
      </c>
      <c r="B17" s="94"/>
      <c r="C17" s="94"/>
      <c r="D17" s="94"/>
      <c r="E17" s="94"/>
      <c r="F17" s="94"/>
      <c r="G17" s="94"/>
      <c r="H17" s="94"/>
      <c r="I17" s="94"/>
      <c r="K17" s="73" t="s">
        <v>24</v>
      </c>
      <c r="L17" s="126"/>
      <c r="M17" s="127"/>
      <c r="N17" s="73"/>
      <c r="O17" s="73"/>
      <c r="P17" s="73"/>
      <c r="Q17" s="73"/>
      <c r="R17" s="73"/>
      <c r="S17" s="73"/>
    </row>
    <row r="18" spans="1:19" ht="15">
      <c r="A18" s="22" t="s">
        <v>25</v>
      </c>
      <c r="B18" s="92" t="s">
        <v>156</v>
      </c>
      <c r="C18" s="92"/>
      <c r="D18" s="18">
        <v>100</v>
      </c>
      <c r="E18" s="23">
        <v>0.10</v>
      </c>
      <c r="F18" s="25"/>
      <c r="G18" s="23">
        <v>10.30</v>
      </c>
      <c r="H18" s="22">
        <v>42</v>
      </c>
      <c r="I18" s="23">
        <v>0.80</v>
      </c>
      <c r="K18" s="22" t="s">
        <v>25</v>
      </c>
      <c r="L18" s="92" t="s">
        <v>156</v>
      </c>
      <c r="M18" s="92"/>
      <c r="N18" s="18">
        <v>100</v>
      </c>
      <c r="O18" s="23">
        <v>0.10</v>
      </c>
      <c r="P18" s="25">
        <v>0</v>
      </c>
      <c r="Q18" s="23">
        <v>10.30</v>
      </c>
      <c r="R18" s="22">
        <v>42</v>
      </c>
      <c r="S18" s="23">
        <v>0.80</v>
      </c>
    </row>
    <row r="19" spans="1:19" ht="15">
      <c r="A19" s="94" t="s">
        <v>27</v>
      </c>
      <c r="B19" s="94"/>
      <c r="C19" s="94"/>
      <c r="D19" s="94"/>
      <c r="E19" s="94"/>
      <c r="F19" s="94"/>
      <c r="G19" s="94"/>
      <c r="H19" s="94"/>
      <c r="I19" s="94"/>
      <c r="K19" s="73" t="s">
        <v>27</v>
      </c>
      <c r="L19" s="126"/>
      <c r="M19" s="130"/>
      <c r="N19" s="130"/>
      <c r="O19" s="130"/>
      <c r="P19" s="130"/>
      <c r="Q19" s="130"/>
      <c r="R19" s="130"/>
      <c r="S19" s="127"/>
    </row>
    <row r="20" spans="1:19" ht="38.25" customHeight="1">
      <c r="A20" s="30">
        <v>13</v>
      </c>
      <c r="B20" s="108" t="s">
        <v>359</v>
      </c>
      <c r="C20" s="108"/>
      <c r="D20" s="27">
        <v>40</v>
      </c>
      <c r="E20" s="28">
        <v>0.20</v>
      </c>
      <c r="F20" s="28">
        <v>2.90</v>
      </c>
      <c r="G20" s="27">
        <v>1</v>
      </c>
      <c r="H20" s="29">
        <v>30.60</v>
      </c>
      <c r="I20" s="28">
        <v>4.30</v>
      </c>
      <c r="K20" s="30">
        <v>13</v>
      </c>
      <c r="L20" s="108" t="s">
        <v>359</v>
      </c>
      <c r="M20" s="108"/>
      <c r="N20" s="27">
        <v>60</v>
      </c>
      <c r="O20" s="28">
        <v>0.30</v>
      </c>
      <c r="P20" s="28">
        <v>4.4000000000000004</v>
      </c>
      <c r="Q20" s="28">
        <v>1.60</v>
      </c>
      <c r="R20" s="29">
        <v>45.97</v>
      </c>
      <c r="S20" s="28">
        <v>5.0999999999999996</v>
      </c>
    </row>
    <row r="21" spans="1:19" ht="24" customHeight="1">
      <c r="A21" s="30" t="s">
        <v>157</v>
      </c>
      <c r="B21" s="108" t="s">
        <v>158</v>
      </c>
      <c r="C21" s="108"/>
      <c r="D21" s="27">
        <v>165</v>
      </c>
      <c r="E21" s="28">
        <v>3.10</v>
      </c>
      <c r="F21" s="28">
        <v>3.80</v>
      </c>
      <c r="G21" s="28">
        <v>5.30</v>
      </c>
      <c r="H21" s="29">
        <v>135.60</v>
      </c>
      <c r="I21" s="29">
        <v>6.50</v>
      </c>
      <c r="K21" s="30" t="s">
        <v>157</v>
      </c>
      <c r="L21" s="108" t="s">
        <v>158</v>
      </c>
      <c r="M21" s="108"/>
      <c r="N21" s="27">
        <v>200</v>
      </c>
      <c r="O21" s="28">
        <v>3.80</v>
      </c>
      <c r="P21" s="28">
        <v>4.5999999999999996</v>
      </c>
      <c r="Q21" s="28">
        <v>6.40</v>
      </c>
      <c r="R21" s="29">
        <v>164.40</v>
      </c>
      <c r="S21" s="29">
        <v>7.80</v>
      </c>
    </row>
    <row r="22" spans="1:19" ht="54.75" customHeight="1">
      <c r="A22" s="30">
        <v>302</v>
      </c>
      <c r="B22" s="131" t="s">
        <v>95</v>
      </c>
      <c r="C22" s="131"/>
      <c r="D22" s="80">
        <v>170</v>
      </c>
      <c r="E22" s="79">
        <v>9.24</v>
      </c>
      <c r="F22" s="79">
        <v>2.40</v>
      </c>
      <c r="G22" s="79">
        <v>15.75</v>
      </c>
      <c r="H22" s="72">
        <v>119.79</v>
      </c>
      <c r="I22" s="72">
        <v>8.3800000000000008</v>
      </c>
      <c r="K22" s="30">
        <v>302</v>
      </c>
      <c r="L22" s="114" t="s">
        <v>304</v>
      </c>
      <c r="M22" s="114"/>
      <c r="N22" s="46">
        <v>200</v>
      </c>
      <c r="O22" s="72">
        <v>10.67</v>
      </c>
      <c r="P22" s="72">
        <v>3.11</v>
      </c>
      <c r="Q22" s="72">
        <v>17.89</v>
      </c>
      <c r="R22" s="72">
        <v>135.88999999999999</v>
      </c>
      <c r="S22" s="72">
        <v>9.85</v>
      </c>
    </row>
    <row r="23" spans="1:19" ht="24" customHeight="1">
      <c r="A23" s="30">
        <v>376</v>
      </c>
      <c r="B23" s="108" t="s">
        <v>159</v>
      </c>
      <c r="C23" s="108"/>
      <c r="D23" s="27">
        <v>150</v>
      </c>
      <c r="E23" s="29">
        <v>0.33</v>
      </c>
      <c r="F23" s="29">
        <v>0.01</v>
      </c>
      <c r="G23" s="29">
        <v>20.83</v>
      </c>
      <c r="H23" s="29">
        <v>84.80</v>
      </c>
      <c r="I23" s="28">
        <v>4.5999999999999996</v>
      </c>
      <c r="K23" s="30">
        <v>376</v>
      </c>
      <c r="L23" s="108" t="s">
        <v>159</v>
      </c>
      <c r="M23" s="108"/>
      <c r="N23" s="27">
        <v>180</v>
      </c>
      <c r="O23" s="29">
        <v>0.38</v>
      </c>
      <c r="P23" s="29">
        <v>0.012</v>
      </c>
      <c r="Q23" s="29">
        <v>25</v>
      </c>
      <c r="R23" s="29">
        <v>101.76</v>
      </c>
      <c r="S23" s="28">
        <v>5.50</v>
      </c>
    </row>
    <row r="24" spans="1:19" ht="29.25" customHeight="1">
      <c r="A24" s="24"/>
      <c r="B24" s="92" t="s">
        <v>22</v>
      </c>
      <c r="C24" s="92"/>
      <c r="D24" s="18">
        <v>20</v>
      </c>
      <c r="E24" s="23">
        <v>1.51</v>
      </c>
      <c r="F24" s="22">
        <v>0.54220000000000002</v>
      </c>
      <c r="G24" s="23">
        <v>9.7200000000000006</v>
      </c>
      <c r="H24" s="22">
        <v>48.64</v>
      </c>
      <c r="I24" s="25"/>
      <c r="K24" s="24"/>
      <c r="L24" s="92" t="s">
        <v>22</v>
      </c>
      <c r="M24" s="92"/>
      <c r="N24" s="18">
        <v>30</v>
      </c>
      <c r="O24" s="23">
        <v>2.94</v>
      </c>
      <c r="P24" s="22">
        <v>1.01</v>
      </c>
      <c r="Q24" s="22">
        <v>15.60</v>
      </c>
      <c r="R24" s="22">
        <v>79.099999999999994</v>
      </c>
      <c r="S24" s="22"/>
    </row>
    <row r="25" spans="1:19" ht="26.25" customHeight="1">
      <c r="A25" s="24"/>
      <c r="B25" s="92" t="s">
        <v>34</v>
      </c>
      <c r="C25" s="92"/>
      <c r="D25" s="18">
        <v>20</v>
      </c>
      <c r="E25" s="23">
        <v>1</v>
      </c>
      <c r="F25" s="22">
        <v>0.36</v>
      </c>
      <c r="G25" s="23">
        <v>9.90</v>
      </c>
      <c r="H25" s="22">
        <v>45.60</v>
      </c>
      <c r="I25" s="25"/>
      <c r="K25" s="24"/>
      <c r="L25" s="92" t="s">
        <v>34</v>
      </c>
      <c r="M25" s="92"/>
      <c r="N25" s="18">
        <v>25</v>
      </c>
      <c r="O25" s="22">
        <v>1.4719899999999999</v>
      </c>
      <c r="P25" s="22">
        <v>0.45</v>
      </c>
      <c r="Q25" s="22">
        <v>13.11</v>
      </c>
      <c r="R25" s="22">
        <v>59.634889999999999</v>
      </c>
      <c r="S25" s="22"/>
    </row>
    <row r="26" spans="1:19" ht="15">
      <c r="A26" s="94" t="s">
        <v>35</v>
      </c>
      <c r="B26" s="94"/>
      <c r="C26" s="94"/>
      <c r="D26" s="94"/>
      <c r="E26" s="94"/>
      <c r="F26" s="94"/>
      <c r="G26" s="94"/>
      <c r="H26" s="94"/>
      <c r="I26" s="94"/>
      <c r="K26" s="73" t="s">
        <v>35</v>
      </c>
      <c r="L26" s="126"/>
      <c r="M26" s="127"/>
      <c r="N26" s="73"/>
      <c r="O26" s="73"/>
      <c r="P26" s="73"/>
      <c r="Q26" s="73"/>
      <c r="R26" s="73"/>
      <c r="S26" s="73"/>
    </row>
    <row r="27" spans="1:19" ht="27.75" customHeight="1">
      <c r="A27" s="30">
        <v>738</v>
      </c>
      <c r="B27" s="108" t="s">
        <v>160</v>
      </c>
      <c r="C27" s="108"/>
      <c r="D27" s="27">
        <v>60</v>
      </c>
      <c r="E27" s="28">
        <v>4</v>
      </c>
      <c r="F27" s="28">
        <v>2.90</v>
      </c>
      <c r="G27" s="28">
        <v>30.40</v>
      </c>
      <c r="H27" s="29">
        <v>158.60</v>
      </c>
      <c r="I27" s="29">
        <v>0.04</v>
      </c>
      <c r="K27" s="30">
        <v>738</v>
      </c>
      <c r="L27" s="108" t="s">
        <v>305</v>
      </c>
      <c r="M27" s="108"/>
      <c r="N27" s="27">
        <v>70</v>
      </c>
      <c r="O27" s="28">
        <v>4.70</v>
      </c>
      <c r="P27" s="28">
        <v>3.14</v>
      </c>
      <c r="Q27" s="28">
        <v>35.40</v>
      </c>
      <c r="R27" s="28">
        <v>185</v>
      </c>
      <c r="S27" s="29">
        <v>0.05</v>
      </c>
    </row>
    <row r="28" spans="1:19" ht="15">
      <c r="A28" s="51"/>
      <c r="B28" s="93" t="s">
        <v>161</v>
      </c>
      <c r="C28" s="93"/>
      <c r="D28" s="52">
        <v>180</v>
      </c>
      <c r="E28" s="53">
        <v>5.20</v>
      </c>
      <c r="F28" s="53">
        <v>4.4000000000000004</v>
      </c>
      <c r="G28" s="53">
        <v>8</v>
      </c>
      <c r="H28" s="54">
        <v>1231.20</v>
      </c>
      <c r="I28" s="54">
        <v>1.56</v>
      </c>
      <c r="K28" s="18"/>
      <c r="L28" s="93" t="s">
        <v>161</v>
      </c>
      <c r="M28" s="93"/>
      <c r="N28" s="19">
        <v>200</v>
      </c>
      <c r="O28" s="32">
        <v>5.60</v>
      </c>
      <c r="P28" s="32">
        <v>6.40</v>
      </c>
      <c r="Q28" s="32">
        <v>8.50</v>
      </c>
      <c r="R28" s="20">
        <v>112</v>
      </c>
      <c r="S28" s="22"/>
    </row>
    <row r="29" spans="1:19" ht="15">
      <c r="A29" s="94" t="s">
        <v>39</v>
      </c>
      <c r="B29" s="94"/>
      <c r="C29" s="94"/>
      <c r="D29" s="94"/>
      <c r="E29" s="94"/>
      <c r="F29" s="94"/>
      <c r="G29" s="94"/>
      <c r="H29" s="94"/>
      <c r="I29" s="94"/>
      <c r="K29" s="73" t="s">
        <v>39</v>
      </c>
      <c r="L29" s="126"/>
      <c r="M29" s="127"/>
      <c r="N29" s="73"/>
      <c r="O29" s="73"/>
      <c r="P29" s="73"/>
      <c r="Q29" s="73"/>
      <c r="R29" s="73"/>
      <c r="S29" s="73"/>
    </row>
    <row r="30" spans="1:19" ht="21.75" customHeight="1">
      <c r="A30" s="24">
        <v>45</v>
      </c>
      <c r="B30" s="92" t="s">
        <v>42</v>
      </c>
      <c r="C30" s="92"/>
      <c r="D30" s="18">
        <v>40</v>
      </c>
      <c r="E30" s="23">
        <v>0.50</v>
      </c>
      <c r="F30" s="23">
        <v>3</v>
      </c>
      <c r="G30" s="23">
        <v>3.30</v>
      </c>
      <c r="H30" s="22">
        <v>52.30</v>
      </c>
      <c r="I30" s="23">
        <v>2.90</v>
      </c>
      <c r="K30" s="24">
        <v>45</v>
      </c>
      <c r="L30" s="92" t="s">
        <v>42</v>
      </c>
      <c r="M30" s="92"/>
      <c r="N30" s="18">
        <v>60</v>
      </c>
      <c r="O30" s="23">
        <v>0.80</v>
      </c>
      <c r="P30" s="23">
        <v>4.50</v>
      </c>
      <c r="Q30" s="23">
        <v>5</v>
      </c>
      <c r="R30" s="22">
        <v>78.55</v>
      </c>
      <c r="S30" s="23">
        <v>4.30</v>
      </c>
    </row>
    <row r="31" spans="1:19" ht="15">
      <c r="A31" s="24">
        <v>317</v>
      </c>
      <c r="B31" s="92" t="s">
        <v>85</v>
      </c>
      <c r="C31" s="92"/>
      <c r="D31" s="18">
        <v>100</v>
      </c>
      <c r="E31" s="23">
        <v>3.50</v>
      </c>
      <c r="F31" s="23">
        <v>4.50</v>
      </c>
      <c r="G31" s="23">
        <v>18.60</v>
      </c>
      <c r="H31" s="22">
        <v>150</v>
      </c>
      <c r="I31" s="25"/>
      <c r="K31" s="25" t="s">
        <v>236</v>
      </c>
      <c r="L31" s="92" t="s">
        <v>289</v>
      </c>
      <c r="M31" s="92"/>
      <c r="N31" s="18">
        <v>120</v>
      </c>
      <c r="O31" s="23">
        <v>4.20</v>
      </c>
      <c r="P31" s="23">
        <v>5.40</v>
      </c>
      <c r="Q31" s="23">
        <v>22.30</v>
      </c>
      <c r="R31" s="22">
        <v>180.66</v>
      </c>
      <c r="S31" s="25"/>
    </row>
    <row r="32" spans="1:19" ht="27.75" customHeight="1">
      <c r="A32" s="24" t="s">
        <v>75</v>
      </c>
      <c r="B32" s="92" t="s">
        <v>162</v>
      </c>
      <c r="C32" s="92"/>
      <c r="D32" s="18">
        <v>70</v>
      </c>
      <c r="E32" s="23">
        <v>5.40</v>
      </c>
      <c r="F32" s="23">
        <v>3.10</v>
      </c>
      <c r="G32" s="23">
        <v>4.20</v>
      </c>
      <c r="H32" s="22">
        <v>89.82</v>
      </c>
      <c r="I32" s="23">
        <v>1.80</v>
      </c>
      <c r="K32" s="24" t="s">
        <v>75</v>
      </c>
      <c r="L32" s="92" t="s">
        <v>162</v>
      </c>
      <c r="M32" s="92"/>
      <c r="N32" s="18">
        <v>90</v>
      </c>
      <c r="O32" s="23">
        <v>7.50</v>
      </c>
      <c r="P32" s="23">
        <v>5.1440000000000001</v>
      </c>
      <c r="Q32" s="23">
        <v>6.30</v>
      </c>
      <c r="R32" s="22">
        <v>128</v>
      </c>
      <c r="S32" s="22">
        <v>2.2999999999999998</v>
      </c>
    </row>
    <row r="33" spans="1:19" ht="26.25" customHeight="1">
      <c r="A33" s="24"/>
      <c r="B33" s="92" t="s">
        <v>34</v>
      </c>
      <c r="C33" s="92"/>
      <c r="D33" s="18">
        <v>20</v>
      </c>
      <c r="E33" s="23">
        <v>1</v>
      </c>
      <c r="F33" s="22">
        <v>0.36</v>
      </c>
      <c r="G33" s="23">
        <v>9.90</v>
      </c>
      <c r="H33" s="22">
        <v>45.60</v>
      </c>
      <c r="I33" s="25"/>
      <c r="K33" s="24"/>
      <c r="L33" s="92" t="s">
        <v>34</v>
      </c>
      <c r="M33" s="92"/>
      <c r="N33" s="18">
        <v>25</v>
      </c>
      <c r="O33" s="22">
        <v>1.4719899999999999</v>
      </c>
      <c r="P33" s="22">
        <v>0.45</v>
      </c>
      <c r="Q33" s="22">
        <v>13.11</v>
      </c>
      <c r="R33" s="22">
        <v>59.634889999999999</v>
      </c>
      <c r="S33" s="22"/>
    </row>
    <row r="34" spans="1:19" ht="27.75" customHeight="1">
      <c r="A34" s="24"/>
      <c r="B34" s="92" t="s">
        <v>22</v>
      </c>
      <c r="C34" s="92"/>
      <c r="D34" s="18">
        <v>20</v>
      </c>
      <c r="E34" s="23">
        <v>1.51</v>
      </c>
      <c r="F34" s="22">
        <v>0.54220000000000002</v>
      </c>
      <c r="G34" s="23">
        <v>9.7200000000000006</v>
      </c>
      <c r="H34" s="22">
        <v>48.64</v>
      </c>
      <c r="I34" s="25"/>
      <c r="K34" s="24"/>
      <c r="L34" s="92" t="s">
        <v>22</v>
      </c>
      <c r="M34" s="92"/>
      <c r="N34" s="18">
        <v>20</v>
      </c>
      <c r="O34" s="23">
        <v>1.51</v>
      </c>
      <c r="P34" s="22">
        <v>0.54220000000000002</v>
      </c>
      <c r="Q34" s="23">
        <v>9.7200000000000006</v>
      </c>
      <c r="R34" s="22">
        <v>48.64</v>
      </c>
      <c r="S34" s="25"/>
    </row>
    <row r="35" spans="1:19" ht="33" customHeight="1">
      <c r="A35" s="24">
        <v>392</v>
      </c>
      <c r="B35" s="92" t="s">
        <v>86</v>
      </c>
      <c r="C35" s="92"/>
      <c r="D35" s="18">
        <v>150</v>
      </c>
      <c r="E35" s="23">
        <v>1</v>
      </c>
      <c r="F35" s="23">
        <v>1.20</v>
      </c>
      <c r="G35" s="23">
        <v>9.1999999999999993</v>
      </c>
      <c r="H35" s="22">
        <v>52.40</v>
      </c>
      <c r="I35" s="23">
        <v>1.1000000000000001</v>
      </c>
      <c r="K35" s="56">
        <v>392</v>
      </c>
      <c r="L35" s="92" t="s">
        <v>86</v>
      </c>
      <c r="M35" s="92"/>
      <c r="N35" s="51">
        <v>180</v>
      </c>
      <c r="O35" s="57">
        <v>1.20</v>
      </c>
      <c r="P35" s="57">
        <v>1.548</v>
      </c>
      <c r="Q35" s="57">
        <v>12</v>
      </c>
      <c r="R35" s="57">
        <v>64</v>
      </c>
      <c r="S35" s="58">
        <v>1.30</v>
      </c>
    </row>
    <row r="36" spans="1:19" ht="35.25" customHeight="1">
      <c r="A36" s="95" t="s">
        <v>163</v>
      </c>
      <c r="B36" s="95"/>
      <c r="C36" s="95"/>
      <c r="D36" s="95"/>
      <c r="E36" s="95" t="s">
        <v>11</v>
      </c>
      <c r="F36" s="95"/>
      <c r="G36" s="95"/>
      <c r="H36" s="91" t="s">
        <v>12</v>
      </c>
      <c r="I36" s="34" t="s">
        <v>13</v>
      </c>
      <c r="K36" s="117" t="s">
        <v>306</v>
      </c>
      <c r="L36" s="118"/>
      <c r="M36" s="118"/>
      <c r="N36" s="119"/>
      <c r="O36" s="95" t="s">
        <v>11</v>
      </c>
      <c r="P36" s="95"/>
      <c r="Q36" s="95"/>
      <c r="R36" s="91" t="s">
        <v>12</v>
      </c>
      <c r="S36" s="34" t="s">
        <v>13</v>
      </c>
    </row>
    <row r="37" spans="1:19" ht="15">
      <c r="A37" s="95"/>
      <c r="B37" s="95"/>
      <c r="C37" s="95"/>
      <c r="D37" s="95"/>
      <c r="E37" s="34" t="s">
        <v>14</v>
      </c>
      <c r="F37" s="34" t="s">
        <v>15</v>
      </c>
      <c r="G37" s="34" t="s">
        <v>16</v>
      </c>
      <c r="H37" s="91"/>
      <c r="I37" s="34" t="s">
        <v>17</v>
      </c>
      <c r="K37" s="120"/>
      <c r="L37" s="121"/>
      <c r="M37" s="121"/>
      <c r="N37" s="122"/>
      <c r="O37" s="34" t="s">
        <v>14</v>
      </c>
      <c r="P37" s="34" t="s">
        <v>15</v>
      </c>
      <c r="Q37" s="34" t="s">
        <v>16</v>
      </c>
      <c r="R37" s="91"/>
      <c r="S37" s="34" t="s">
        <v>17</v>
      </c>
    </row>
    <row r="38" spans="1:19" ht="15">
      <c r="A38" s="95"/>
      <c r="B38" s="95"/>
      <c r="C38" s="95"/>
      <c r="D38" s="95"/>
      <c r="E38" s="35">
        <f>E35+E34+E33+E32+E31+E30+E28+E27+E25+E24+E23+E22+E21+E20+E18+E16+E15+E14+E13+E12</f>
        <v>47.158000000000001</v>
      </c>
      <c r="F38" s="35">
        <f>F35+F34+F33+F32+F31+F30+F28+F27+F25+F24+F23+F22+F21+F20+F18+F16+F15+F14+F13+F12</f>
        <v>41.689599999999999</v>
      </c>
      <c r="G38" s="35">
        <f>G35+G34+G33+G32-0.0002+G31+G30+G28+G27+G25+G24+G23+G22+G21+G20+G18+G16+G15+G14+G13+G12</f>
        <v>224.28980000000001</v>
      </c>
      <c r="H38" s="35">
        <f>H35+H34+H33+H32+H31+17+H30+H28+H27+H25+H24+H23+H22+H21+H20+H18+H16+H15+H14+H13+H12</f>
        <v>2800.76</v>
      </c>
      <c r="I38" s="36">
        <f>I35+I34+I33+I32+I31+I30+I28+I27+I25+I24+I23+I22+I21+I20+I18+I16+I15+I14+I13+I12</f>
        <v>36.180000000000007</v>
      </c>
      <c r="K38" s="123"/>
      <c r="L38" s="124"/>
      <c r="M38" s="124"/>
      <c r="N38" s="125"/>
      <c r="O38" s="35">
        <f>O35+O34+O33+O32+O31-0.0002+O30+O28+O27+O25+O24+O23+O22+O21+O20+O18+O16+O15+O14+O13+O12</f>
        <v>59.509779999999999</v>
      </c>
      <c r="P38" s="35">
        <f>P35+P34+P33+P32+P31+3.998+P30+P28+P27+P25+P24+P23+P22+P21+P20+P18+P16+P15+P14+P13+P12</f>
        <v>60.410199999999996</v>
      </c>
      <c r="Q38" s="35">
        <f>Q35+Q34+Q33+Q32+Q31+Q30-0.0001+Q28+Q27+Q25+Q24+Q23+Q22+Q21+Q20+Q18+Q16+Q15+Q14+Q13+Q12</f>
        <v>291.09989999999999</v>
      </c>
      <c r="R38" s="35">
        <f>R35+R34+R33+R32+R31+R30+18.99+R28+R27+R25+R24+R23+R22+R21+R20+R18+R16+R15+R14+R13+R12</f>
        <v>2114.4597800000001</v>
      </c>
      <c r="S38" s="35">
        <f>S35+S34+S33+S32+S31+S30+S28+S27+S25+S24+S23+S22+S21+S20+S18+S16+S15+S14+S13+S12</f>
        <v>42.83</v>
      </c>
    </row>
  </sheetData>
  <mergeCells count="70">
    <mergeCell ref="B16:C16"/>
    <mergeCell ref="A1:I1"/>
    <mergeCell ref="D5:H5"/>
    <mergeCell ref="A9:A10"/>
    <mergeCell ref="B9:C10"/>
    <mergeCell ref="D9:D10"/>
    <mergeCell ref="E9:G9"/>
    <mergeCell ref="H9:H10"/>
    <mergeCell ref="A11:I11"/>
    <mergeCell ref="B12:C12"/>
    <mergeCell ref="B13:C13"/>
    <mergeCell ref="B14:C14"/>
    <mergeCell ref="B15:C15"/>
    <mergeCell ref="B28:C28"/>
    <mergeCell ref="A17:I17"/>
    <mergeCell ref="B18:C18"/>
    <mergeCell ref="A19:I19"/>
    <mergeCell ref="B20:C20"/>
    <mergeCell ref="B21:C21"/>
    <mergeCell ref="B22:C22"/>
    <mergeCell ref="B23:C23"/>
    <mergeCell ref="B24:C24"/>
    <mergeCell ref="B25:C25"/>
    <mergeCell ref="A26:I26"/>
    <mergeCell ref="B27:C27"/>
    <mergeCell ref="B35:C35"/>
    <mergeCell ref="A36:D38"/>
    <mergeCell ref="E36:G36"/>
    <mergeCell ref="H36:H37"/>
    <mergeCell ref="K1:S1"/>
    <mergeCell ref="N6:R6"/>
    <mergeCell ref="K9:K10"/>
    <mergeCell ref="L9:M10"/>
    <mergeCell ref="N9:N10"/>
    <mergeCell ref="O9:Q9"/>
    <mergeCell ref="A29:I29"/>
    <mergeCell ref="B30:C30"/>
    <mergeCell ref="B31:C31"/>
    <mergeCell ref="B32:C32"/>
    <mergeCell ref="B33:C33"/>
    <mergeCell ref="B34:C34"/>
    <mergeCell ref="L21:M21"/>
    <mergeCell ref="R9:R10"/>
    <mergeCell ref="L12:M12"/>
    <mergeCell ref="L13:M13"/>
    <mergeCell ref="L14:M14"/>
    <mergeCell ref="L15:M15"/>
    <mergeCell ref="L16:M16"/>
    <mergeCell ref="L18:M18"/>
    <mergeCell ref="L20:M20"/>
    <mergeCell ref="L11:M11"/>
    <mergeCell ref="L17:M17"/>
    <mergeCell ref="L19:S19"/>
    <mergeCell ref="L33:M33"/>
    <mergeCell ref="L22:M22"/>
    <mergeCell ref="L23:M23"/>
    <mergeCell ref="L24:M24"/>
    <mergeCell ref="L25:M25"/>
    <mergeCell ref="L27:M27"/>
    <mergeCell ref="L28:M28"/>
    <mergeCell ref="L30:M30"/>
    <mergeCell ref="L31:M31"/>
    <mergeCell ref="L32:M32"/>
    <mergeCell ref="L26:M26"/>
    <mergeCell ref="L29:M29"/>
    <mergeCell ref="L34:M34"/>
    <mergeCell ref="L35:M35"/>
    <mergeCell ref="O36:Q36"/>
    <mergeCell ref="R36:R37"/>
    <mergeCell ref="K36:N38"/>
  </mergeCells>
  <pageMargins left="0.7" right="0.7" top="0.75" bottom="0.75" header="0.3" footer="0.3"/>
  <pageSetup orientation="portrait" paperSize="9" scale="5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8"/>
  <sheetViews>
    <sheetView workbookViewId="0" topLeftCell="A7">
      <selection pane="topLeft" activeCell="K19" sqref="K19:S19"/>
    </sheetView>
  </sheetViews>
  <sheetFormatPr defaultRowHeight="15"/>
  <sheetData>
    <row r="1" spans="1:19" ht="15">
      <c r="A1" s="110" t="s">
        <v>164</v>
      </c>
      <c r="B1" s="110"/>
      <c r="C1" s="110"/>
      <c r="D1" s="110"/>
      <c r="E1" s="110"/>
      <c r="F1" s="110"/>
      <c r="G1" s="110"/>
      <c r="H1" s="110"/>
      <c r="I1" s="110"/>
      <c r="K1" s="109" t="s">
        <v>307</v>
      </c>
      <c r="L1" s="109"/>
      <c r="M1" s="109"/>
      <c r="N1" s="109"/>
      <c r="O1" s="109"/>
      <c r="P1" s="109"/>
      <c r="Q1" s="109"/>
      <c r="R1" s="109"/>
      <c r="S1" s="109"/>
    </row>
    <row r="2" spans="1:19" ht="15">
      <c r="A2" s="1"/>
      <c r="B2" s="2"/>
      <c r="C2" s="2"/>
      <c r="D2" s="2"/>
      <c r="E2" s="2"/>
      <c r="F2" s="2"/>
      <c r="G2" s="2"/>
      <c r="H2" s="3"/>
      <c r="I2" s="4"/>
      <c r="K2" s="1"/>
      <c r="L2" s="2"/>
      <c r="M2" s="2"/>
      <c r="N2" s="2"/>
      <c r="O2" s="2"/>
      <c r="P2" s="2"/>
      <c r="Q2" s="2"/>
      <c r="R2" s="3"/>
      <c r="S2" s="4"/>
    </row>
    <row r="3" spans="1:19" ht="15">
      <c r="A3" s="1">
        <v>9</v>
      </c>
      <c r="B3" s="37" t="s">
        <v>1</v>
      </c>
      <c r="C3" s="38">
        <v>4</v>
      </c>
      <c r="D3" s="2"/>
      <c r="E3" s="2"/>
      <c r="F3" s="2"/>
      <c r="G3" s="2"/>
      <c r="H3" s="3"/>
      <c r="I3" s="4"/>
      <c r="K3" s="1">
        <v>9</v>
      </c>
      <c r="L3" s="39" t="s">
        <v>1</v>
      </c>
      <c r="M3" s="38">
        <v>4</v>
      </c>
      <c r="N3" s="2"/>
      <c r="O3" s="2"/>
      <c r="P3" s="2"/>
      <c r="Q3" s="2"/>
      <c r="R3" s="3"/>
      <c r="S3" s="4"/>
    </row>
    <row r="4" spans="1:19" ht="15">
      <c r="A4" s="1"/>
      <c r="B4" s="37" t="s">
        <v>2</v>
      </c>
      <c r="C4" s="38">
        <v>2</v>
      </c>
      <c r="D4" s="2"/>
      <c r="E4" s="2"/>
      <c r="F4" s="2"/>
      <c r="G4" s="2"/>
      <c r="H4" s="3"/>
      <c r="I4" s="4"/>
      <c r="K4" s="1"/>
      <c r="L4" s="39" t="s">
        <v>2</v>
      </c>
      <c r="M4" s="38">
        <v>2</v>
      </c>
      <c r="N4" s="2"/>
      <c r="O4" s="2"/>
      <c r="P4" s="2"/>
      <c r="Q4" s="2"/>
      <c r="R4" s="3"/>
      <c r="S4" s="4"/>
    </row>
    <row r="5" spans="1:19" ht="15">
      <c r="A5" s="1"/>
      <c r="B5" s="37" t="s">
        <v>3</v>
      </c>
      <c r="C5" s="2" t="s">
        <v>4</v>
      </c>
      <c r="D5" s="98" t="s">
        <v>47</v>
      </c>
      <c r="E5" s="98"/>
      <c r="F5" s="98"/>
      <c r="G5" s="98"/>
      <c r="H5" s="98"/>
      <c r="I5" s="4"/>
      <c r="K5" s="1"/>
      <c r="L5" s="39" t="s">
        <v>3</v>
      </c>
      <c r="M5" s="2" t="s">
        <v>4</v>
      </c>
      <c r="N5" s="98" t="s">
        <v>47</v>
      </c>
      <c r="O5" s="98"/>
      <c r="P5" s="98"/>
      <c r="Q5" s="98"/>
      <c r="R5" s="98"/>
      <c r="S5" s="4"/>
    </row>
    <row r="6" spans="1:19" ht="15">
      <c r="A6" s="1"/>
      <c r="B6" s="39" t="s">
        <v>6</v>
      </c>
      <c r="C6" s="2" t="s">
        <v>7</v>
      </c>
      <c r="D6" s="2"/>
      <c r="E6" s="2"/>
      <c r="F6" s="2"/>
      <c r="G6" s="2"/>
      <c r="H6" s="3"/>
      <c r="I6" s="4"/>
      <c r="K6" s="1"/>
      <c r="L6" s="39" t="s">
        <v>6</v>
      </c>
      <c r="M6" s="40" t="s">
        <v>276</v>
      </c>
      <c r="N6" s="2"/>
      <c r="O6" s="2"/>
      <c r="P6" s="2"/>
      <c r="Q6" s="2"/>
      <c r="R6" s="3"/>
      <c r="S6" s="4"/>
    </row>
    <row r="7" spans="1:19" ht="15">
      <c r="A7" s="1"/>
      <c r="B7" s="2"/>
      <c r="C7" s="2"/>
      <c r="D7" s="2"/>
      <c r="E7" s="2"/>
      <c r="F7" s="2"/>
      <c r="G7" s="2"/>
      <c r="H7" s="3"/>
      <c r="I7" s="4"/>
      <c r="K7" s="1"/>
      <c r="L7" s="2"/>
      <c r="M7" s="2"/>
      <c r="N7" s="2"/>
      <c r="O7" s="2"/>
      <c r="P7" s="2"/>
      <c r="Q7" s="2"/>
      <c r="R7" s="3"/>
      <c r="S7" s="4"/>
    </row>
    <row r="8" spans="1:19" ht="25.5" customHeight="1">
      <c r="A8" s="99" t="s">
        <v>8</v>
      </c>
      <c r="B8" s="99" t="s">
        <v>9</v>
      </c>
      <c r="C8" s="99"/>
      <c r="D8" s="99" t="s">
        <v>10</v>
      </c>
      <c r="E8" s="99" t="s">
        <v>11</v>
      </c>
      <c r="F8" s="99"/>
      <c r="G8" s="99"/>
      <c r="H8" s="100" t="s">
        <v>12</v>
      </c>
      <c r="I8" s="17" t="s">
        <v>13</v>
      </c>
      <c r="K8" s="99" t="s">
        <v>8</v>
      </c>
      <c r="L8" s="99" t="s">
        <v>9</v>
      </c>
      <c r="M8" s="99"/>
      <c r="N8" s="99" t="s">
        <v>10</v>
      </c>
      <c r="O8" s="99" t="s">
        <v>11</v>
      </c>
      <c r="P8" s="99"/>
      <c r="Q8" s="99"/>
      <c r="R8" s="100" t="s">
        <v>12</v>
      </c>
      <c r="S8" s="17" t="s">
        <v>13</v>
      </c>
    </row>
    <row r="9" spans="1:19" ht="15">
      <c r="A9" s="99"/>
      <c r="B9" s="99"/>
      <c r="C9" s="99"/>
      <c r="D9" s="99"/>
      <c r="E9" s="17" t="s">
        <v>14</v>
      </c>
      <c r="F9" s="17" t="s">
        <v>15</v>
      </c>
      <c r="G9" s="17" t="s">
        <v>16</v>
      </c>
      <c r="H9" s="100"/>
      <c r="I9" s="17" t="s">
        <v>17</v>
      </c>
      <c r="K9" s="99"/>
      <c r="L9" s="99"/>
      <c r="M9" s="99"/>
      <c r="N9" s="99"/>
      <c r="O9" s="17" t="s">
        <v>14</v>
      </c>
      <c r="P9" s="17" t="s">
        <v>15</v>
      </c>
      <c r="Q9" s="17" t="s">
        <v>16</v>
      </c>
      <c r="R9" s="100"/>
      <c r="S9" s="17" t="s">
        <v>17</v>
      </c>
    </row>
    <row r="10" spans="1:19" ht="15">
      <c r="A10" s="94" t="s">
        <v>18</v>
      </c>
      <c r="B10" s="94"/>
      <c r="C10" s="94"/>
      <c r="D10" s="94"/>
      <c r="E10" s="94"/>
      <c r="F10" s="94"/>
      <c r="G10" s="94"/>
      <c r="H10" s="94"/>
      <c r="I10" s="94"/>
      <c r="K10" s="94" t="s">
        <v>18</v>
      </c>
      <c r="L10" s="94"/>
      <c r="M10" s="94"/>
      <c r="N10" s="94"/>
      <c r="O10" s="94"/>
      <c r="P10" s="94"/>
      <c r="Q10" s="94"/>
      <c r="R10" s="94"/>
      <c r="S10" s="94"/>
    </row>
    <row r="11" spans="1:19" ht="16.5" customHeight="1">
      <c r="A11" s="24">
        <v>235</v>
      </c>
      <c r="B11" s="93" t="s">
        <v>165</v>
      </c>
      <c r="C11" s="93"/>
      <c r="D11" s="19">
        <v>90</v>
      </c>
      <c r="E11" s="20">
        <v>8.8699999999999992</v>
      </c>
      <c r="F11" s="20">
        <v>12.70</v>
      </c>
      <c r="G11" s="20">
        <v>1.41</v>
      </c>
      <c r="H11" s="20">
        <v>190.28</v>
      </c>
      <c r="I11" s="20">
        <v>0.77</v>
      </c>
      <c r="K11" s="24">
        <v>235</v>
      </c>
      <c r="L11" s="93" t="s">
        <v>165</v>
      </c>
      <c r="M11" s="93"/>
      <c r="N11" s="19">
        <v>105</v>
      </c>
      <c r="O11" s="70">
        <v>11.13</v>
      </c>
      <c r="P11" s="70">
        <v>20.48</v>
      </c>
      <c r="Q11" s="69">
        <v>2.10</v>
      </c>
      <c r="R11" s="70">
        <v>239.40</v>
      </c>
      <c r="S11" s="70">
        <v>0.95</v>
      </c>
    </row>
    <row r="12" spans="1:19" ht="15" customHeight="1">
      <c r="A12" s="24">
        <v>351</v>
      </c>
      <c r="B12" s="93" t="s">
        <v>166</v>
      </c>
      <c r="C12" s="93"/>
      <c r="D12" s="19">
        <v>20</v>
      </c>
      <c r="E12" s="70">
        <v>0.70</v>
      </c>
      <c r="F12" s="70">
        <v>0.60</v>
      </c>
      <c r="G12" s="70">
        <v>1.50</v>
      </c>
      <c r="H12" s="70">
        <v>16.50</v>
      </c>
      <c r="I12" s="69">
        <v>2.90</v>
      </c>
      <c r="K12" s="24">
        <v>351</v>
      </c>
      <c r="L12" s="93" t="s">
        <v>166</v>
      </c>
      <c r="M12" s="93"/>
      <c r="N12" s="19">
        <v>25</v>
      </c>
      <c r="O12" s="69">
        <v>0.90</v>
      </c>
      <c r="P12" s="69">
        <v>0.80</v>
      </c>
      <c r="Q12" s="69">
        <v>1.90</v>
      </c>
      <c r="R12" s="70">
        <v>20.62</v>
      </c>
      <c r="S12" s="69">
        <v>3.62</v>
      </c>
    </row>
    <row r="13" spans="1:19" ht="15" customHeight="1">
      <c r="A13" s="18"/>
      <c r="B13" s="93" t="s">
        <v>107</v>
      </c>
      <c r="C13" s="93"/>
      <c r="D13" s="19">
        <v>5</v>
      </c>
      <c r="E13" s="20">
        <v>0.05</v>
      </c>
      <c r="F13" s="20">
        <v>3.93</v>
      </c>
      <c r="G13" s="20">
        <v>0.05</v>
      </c>
      <c r="H13" s="20">
        <v>35.43</v>
      </c>
      <c r="I13" s="22"/>
      <c r="K13" s="18"/>
      <c r="L13" s="93" t="s">
        <v>107</v>
      </c>
      <c r="M13" s="93"/>
      <c r="N13" s="19">
        <v>7</v>
      </c>
      <c r="O13" s="20">
        <v>0.070000000000000007</v>
      </c>
      <c r="P13" s="32">
        <v>5.46</v>
      </c>
      <c r="Q13" s="20">
        <v>0.070000000000000007</v>
      </c>
      <c r="R13" s="20">
        <v>49.63</v>
      </c>
      <c r="S13" s="25"/>
    </row>
    <row r="14" spans="1:19" ht="27.75" customHeight="1">
      <c r="A14" s="24"/>
      <c r="B14" s="92" t="s">
        <v>22</v>
      </c>
      <c r="C14" s="92"/>
      <c r="D14" s="18">
        <v>20</v>
      </c>
      <c r="E14" s="23">
        <v>1.51</v>
      </c>
      <c r="F14" s="22">
        <v>0.54220000000000002</v>
      </c>
      <c r="G14" s="23">
        <v>9.7200000000000006</v>
      </c>
      <c r="H14" s="22">
        <v>48.64</v>
      </c>
      <c r="I14" s="25"/>
      <c r="K14" s="24"/>
      <c r="L14" s="92" t="s">
        <v>22</v>
      </c>
      <c r="M14" s="92"/>
      <c r="N14" s="18">
        <v>30</v>
      </c>
      <c r="O14" s="23">
        <v>2.94</v>
      </c>
      <c r="P14" s="22">
        <v>1.01</v>
      </c>
      <c r="Q14" s="22">
        <v>15.60</v>
      </c>
      <c r="R14" s="22">
        <v>79.099999999999994</v>
      </c>
      <c r="S14" s="22"/>
    </row>
    <row r="15" spans="1:19" ht="27.75" customHeight="1">
      <c r="A15" s="24">
        <v>394</v>
      </c>
      <c r="B15" s="92" t="s">
        <v>69</v>
      </c>
      <c r="C15" s="92"/>
      <c r="D15" s="18">
        <v>150</v>
      </c>
      <c r="E15" s="23">
        <v>1.1000000000000001</v>
      </c>
      <c r="F15" s="23">
        <v>1.20</v>
      </c>
      <c r="G15" s="23">
        <v>9.3000000000000007</v>
      </c>
      <c r="H15" s="22">
        <v>53.20</v>
      </c>
      <c r="I15" s="23">
        <v>0.50</v>
      </c>
      <c r="K15" s="24">
        <v>394</v>
      </c>
      <c r="L15" s="92" t="s">
        <v>69</v>
      </c>
      <c r="M15" s="92"/>
      <c r="N15" s="18">
        <v>180</v>
      </c>
      <c r="O15" s="23">
        <v>1.5199</v>
      </c>
      <c r="P15" s="23">
        <v>1.70</v>
      </c>
      <c r="Q15" s="23">
        <v>12.10</v>
      </c>
      <c r="R15" s="23">
        <v>65.50</v>
      </c>
      <c r="S15" s="22">
        <v>0.56000000000000005</v>
      </c>
    </row>
    <row r="16" spans="1:19" ht="15">
      <c r="A16" s="24"/>
      <c r="B16" s="92" t="s">
        <v>167</v>
      </c>
      <c r="C16" s="92"/>
      <c r="D16" s="18">
        <v>110</v>
      </c>
      <c r="E16" s="22">
        <v>0.92</v>
      </c>
      <c r="F16" s="22">
        <v>0.18</v>
      </c>
      <c r="G16" s="22">
        <v>8.89</v>
      </c>
      <c r="H16" s="22">
        <v>47.30</v>
      </c>
      <c r="I16" s="23">
        <v>7</v>
      </c>
      <c r="K16" s="24"/>
      <c r="L16" s="92" t="s">
        <v>167</v>
      </c>
      <c r="M16" s="92"/>
      <c r="N16" s="18">
        <v>110</v>
      </c>
      <c r="O16" s="22">
        <v>0.92</v>
      </c>
      <c r="P16" s="22">
        <v>0.18</v>
      </c>
      <c r="Q16" s="22">
        <v>8.89</v>
      </c>
      <c r="R16" s="22">
        <v>47.30</v>
      </c>
      <c r="S16" s="23">
        <v>7</v>
      </c>
    </row>
    <row r="17" spans="1:19" ht="15">
      <c r="A17" s="94" t="s">
        <v>24</v>
      </c>
      <c r="B17" s="94"/>
      <c r="C17" s="94"/>
      <c r="D17" s="94"/>
      <c r="E17" s="94"/>
      <c r="F17" s="94"/>
      <c r="G17" s="94"/>
      <c r="H17" s="94"/>
      <c r="I17" s="94"/>
      <c r="K17" s="94" t="s">
        <v>24</v>
      </c>
      <c r="L17" s="94"/>
      <c r="M17" s="94"/>
      <c r="N17" s="94"/>
      <c r="O17" s="94"/>
      <c r="P17" s="94"/>
      <c r="Q17" s="94"/>
      <c r="R17" s="94"/>
      <c r="S17" s="94"/>
    </row>
    <row r="18" spans="1:19" ht="15" customHeight="1">
      <c r="A18" s="22" t="s">
        <v>25</v>
      </c>
      <c r="B18" s="92" t="s">
        <v>168</v>
      </c>
      <c r="C18" s="92"/>
      <c r="D18" s="18">
        <v>100</v>
      </c>
      <c r="E18" s="23">
        <v>1</v>
      </c>
      <c r="F18" s="23">
        <v>0.10</v>
      </c>
      <c r="G18" s="23">
        <v>12.60</v>
      </c>
      <c r="H18" s="22">
        <v>56</v>
      </c>
      <c r="I18" s="18">
        <v>3</v>
      </c>
      <c r="K18" s="22" t="s">
        <v>25</v>
      </c>
      <c r="L18" s="92" t="s">
        <v>168</v>
      </c>
      <c r="M18" s="92"/>
      <c r="N18" s="18">
        <v>100</v>
      </c>
      <c r="O18" s="23">
        <v>1</v>
      </c>
      <c r="P18" s="23">
        <v>0.10</v>
      </c>
      <c r="Q18" s="23">
        <v>12.60</v>
      </c>
      <c r="R18" s="22">
        <v>56</v>
      </c>
      <c r="S18" s="18">
        <v>3</v>
      </c>
    </row>
    <row r="19" spans="1:19" ht="15">
      <c r="A19" s="94" t="s">
        <v>27</v>
      </c>
      <c r="B19" s="94"/>
      <c r="C19" s="94"/>
      <c r="D19" s="94"/>
      <c r="E19" s="94"/>
      <c r="F19" s="94"/>
      <c r="G19" s="94"/>
      <c r="H19" s="94"/>
      <c r="I19" s="94"/>
      <c r="K19" s="94" t="s">
        <v>27</v>
      </c>
      <c r="L19" s="94"/>
      <c r="M19" s="94"/>
      <c r="N19" s="94"/>
      <c r="O19" s="94"/>
      <c r="P19" s="94"/>
      <c r="Q19" s="94"/>
      <c r="R19" s="94"/>
      <c r="S19" s="94"/>
    </row>
    <row r="20" spans="1:19" ht="38.25" customHeight="1">
      <c r="A20" s="27" t="s">
        <v>109</v>
      </c>
      <c r="B20" s="108" t="s">
        <v>362</v>
      </c>
      <c r="C20" s="108"/>
      <c r="D20" s="27">
        <v>40</v>
      </c>
      <c r="E20" s="28">
        <v>0.10</v>
      </c>
      <c r="F20" s="28">
        <v>3.80</v>
      </c>
      <c r="G20" s="28">
        <v>0.40</v>
      </c>
      <c r="H20" s="29">
        <v>27.10</v>
      </c>
      <c r="I20" s="28">
        <v>1.60</v>
      </c>
      <c r="K20" s="27" t="s">
        <v>109</v>
      </c>
      <c r="L20" s="108" t="s">
        <v>362</v>
      </c>
      <c r="M20" s="108"/>
      <c r="N20" s="27">
        <v>60</v>
      </c>
      <c r="O20" s="28">
        <v>0.20</v>
      </c>
      <c r="P20" s="28">
        <v>5.20</v>
      </c>
      <c r="Q20" s="28">
        <v>1.1000000000000001</v>
      </c>
      <c r="R20" s="29">
        <v>45.57</v>
      </c>
      <c r="S20" s="29">
        <v>2</v>
      </c>
    </row>
    <row r="21" spans="1:19" ht="36" customHeight="1">
      <c r="A21" s="30" t="s">
        <v>170</v>
      </c>
      <c r="B21" s="108" t="s">
        <v>171</v>
      </c>
      <c r="C21" s="108"/>
      <c r="D21" s="27">
        <v>160</v>
      </c>
      <c r="E21" s="28">
        <v>2.40</v>
      </c>
      <c r="F21" s="28">
        <v>4.20</v>
      </c>
      <c r="G21" s="28">
        <v>6.57</v>
      </c>
      <c r="H21" s="29">
        <v>112.27</v>
      </c>
      <c r="I21" s="29">
        <v>3.20</v>
      </c>
      <c r="K21" s="30" t="s">
        <v>170</v>
      </c>
      <c r="L21" s="108" t="s">
        <v>308</v>
      </c>
      <c r="M21" s="108"/>
      <c r="N21" s="27">
        <v>200</v>
      </c>
      <c r="O21" s="28">
        <v>3</v>
      </c>
      <c r="P21" s="28">
        <v>5.20</v>
      </c>
      <c r="Q21" s="28">
        <v>14.81</v>
      </c>
      <c r="R21" s="29">
        <v>140.34</v>
      </c>
      <c r="S21" s="29">
        <v>4.50</v>
      </c>
    </row>
    <row r="22" spans="1:19" ht="41.25" customHeight="1">
      <c r="A22" s="24">
        <v>276</v>
      </c>
      <c r="B22" s="93" t="s">
        <v>100</v>
      </c>
      <c r="C22" s="93"/>
      <c r="D22" s="19">
        <v>160</v>
      </c>
      <c r="E22" s="70">
        <v>10.45</v>
      </c>
      <c r="F22" s="70">
        <v>8.32</v>
      </c>
      <c r="G22" s="70">
        <v>13.23</v>
      </c>
      <c r="H22" s="70">
        <v>267.20</v>
      </c>
      <c r="I22" s="70">
        <v>3.73</v>
      </c>
      <c r="K22" s="24">
        <v>276</v>
      </c>
      <c r="L22" s="93" t="s">
        <v>100</v>
      </c>
      <c r="M22" s="93"/>
      <c r="N22" s="19">
        <v>200</v>
      </c>
      <c r="O22" s="70">
        <v>13.78</v>
      </c>
      <c r="P22" s="70">
        <v>11.04</v>
      </c>
      <c r="Q22" s="70">
        <v>18</v>
      </c>
      <c r="R22" s="70">
        <v>355.78</v>
      </c>
      <c r="S22" s="70">
        <v>4.5599999999999996</v>
      </c>
    </row>
    <row r="23" spans="1:19" ht="26.25" customHeight="1">
      <c r="A23" s="30">
        <v>378</v>
      </c>
      <c r="B23" s="108" t="s">
        <v>172</v>
      </c>
      <c r="C23" s="108"/>
      <c r="D23" s="27">
        <v>150</v>
      </c>
      <c r="E23" s="29">
        <v>0.22</v>
      </c>
      <c r="F23" s="28">
        <v>0</v>
      </c>
      <c r="G23" s="28">
        <v>26</v>
      </c>
      <c r="H23" s="29">
        <v>110.20</v>
      </c>
      <c r="I23" s="28">
        <v>6.50</v>
      </c>
      <c r="K23" s="30">
        <v>378</v>
      </c>
      <c r="L23" s="108" t="s">
        <v>172</v>
      </c>
      <c r="M23" s="108"/>
      <c r="N23" s="27">
        <v>180</v>
      </c>
      <c r="O23" s="29">
        <v>0.26</v>
      </c>
      <c r="P23" s="28">
        <v>0</v>
      </c>
      <c r="Q23" s="28">
        <v>31.20</v>
      </c>
      <c r="R23" s="29">
        <v>132.24</v>
      </c>
      <c r="S23" s="29">
        <v>7.80</v>
      </c>
    </row>
    <row r="24" spans="1:19" ht="27.75" customHeight="1">
      <c r="A24" s="24"/>
      <c r="B24" s="92" t="s">
        <v>34</v>
      </c>
      <c r="C24" s="92"/>
      <c r="D24" s="18">
        <v>20</v>
      </c>
      <c r="E24" s="23">
        <v>1</v>
      </c>
      <c r="F24" s="22">
        <v>0.36</v>
      </c>
      <c r="G24" s="23">
        <v>9.90</v>
      </c>
      <c r="H24" s="22">
        <v>45.60</v>
      </c>
      <c r="I24" s="25"/>
      <c r="K24" s="24"/>
      <c r="L24" s="92" t="s">
        <v>22</v>
      </c>
      <c r="M24" s="92"/>
      <c r="N24" s="18">
        <v>30</v>
      </c>
      <c r="O24" s="23">
        <v>2.94</v>
      </c>
      <c r="P24" s="22">
        <v>1.01</v>
      </c>
      <c r="Q24" s="22">
        <v>15.60</v>
      </c>
      <c r="R24" s="22">
        <v>79.099999999999994</v>
      </c>
      <c r="S24" s="22"/>
    </row>
    <row r="25" spans="1:19" ht="24.75" customHeight="1">
      <c r="A25" s="24"/>
      <c r="B25" s="92" t="s">
        <v>22</v>
      </c>
      <c r="C25" s="92"/>
      <c r="D25" s="18">
        <v>20</v>
      </c>
      <c r="E25" s="23">
        <v>1.51</v>
      </c>
      <c r="F25" s="22">
        <v>0.54220000000000002</v>
      </c>
      <c r="G25" s="23">
        <v>9.7200000000000006</v>
      </c>
      <c r="H25" s="22">
        <v>48.64</v>
      </c>
      <c r="I25" s="25"/>
      <c r="K25" s="24"/>
      <c r="L25" s="92" t="s">
        <v>34</v>
      </c>
      <c r="M25" s="92"/>
      <c r="N25" s="18">
        <v>25</v>
      </c>
      <c r="O25" s="22">
        <v>1.4719899999999999</v>
      </c>
      <c r="P25" s="22">
        <v>0.45</v>
      </c>
      <c r="Q25" s="22">
        <v>13.11</v>
      </c>
      <c r="R25" s="22">
        <v>59.634889999999999</v>
      </c>
      <c r="S25" s="22"/>
    </row>
    <row r="26" spans="1:19" ht="15">
      <c r="A26" s="94" t="s">
        <v>35</v>
      </c>
      <c r="B26" s="94"/>
      <c r="C26" s="94"/>
      <c r="D26" s="94"/>
      <c r="E26" s="94"/>
      <c r="F26" s="94"/>
      <c r="G26" s="94"/>
      <c r="H26" s="94"/>
      <c r="I26" s="94"/>
      <c r="K26" s="94" t="s">
        <v>35</v>
      </c>
      <c r="L26" s="94"/>
      <c r="M26" s="94"/>
      <c r="N26" s="94"/>
      <c r="O26" s="94"/>
      <c r="P26" s="94"/>
      <c r="Q26" s="94"/>
      <c r="R26" s="94"/>
      <c r="S26" s="94"/>
    </row>
    <row r="27" spans="1:19" ht="15">
      <c r="A27" s="24"/>
      <c r="B27" s="92" t="s">
        <v>173</v>
      </c>
      <c r="C27" s="92"/>
      <c r="D27" s="18">
        <v>45</v>
      </c>
      <c r="E27" s="23">
        <v>3.10</v>
      </c>
      <c r="F27" s="23">
        <v>6.20</v>
      </c>
      <c r="G27" s="23">
        <v>35.200000000000003</v>
      </c>
      <c r="H27" s="22">
        <v>195.10</v>
      </c>
      <c r="I27" s="23">
        <v>1.30</v>
      </c>
      <c r="K27" s="24"/>
      <c r="L27" s="92" t="s">
        <v>173</v>
      </c>
      <c r="M27" s="92"/>
      <c r="N27" s="18">
        <v>45</v>
      </c>
      <c r="O27" s="23">
        <v>3.10</v>
      </c>
      <c r="P27" s="23">
        <v>6.20</v>
      </c>
      <c r="Q27" s="23">
        <v>35.200000000000003</v>
      </c>
      <c r="R27" s="22">
        <v>195.10</v>
      </c>
      <c r="S27" s="23">
        <v>1.30</v>
      </c>
    </row>
    <row r="28" spans="1:19" ht="15" customHeight="1">
      <c r="A28" s="21"/>
      <c r="B28" s="93" t="s">
        <v>174</v>
      </c>
      <c r="C28" s="93"/>
      <c r="D28" s="19">
        <v>180</v>
      </c>
      <c r="E28" s="32">
        <v>5.60</v>
      </c>
      <c r="F28" s="32">
        <v>5.20</v>
      </c>
      <c r="G28" s="32">
        <v>8.50</v>
      </c>
      <c r="H28" s="20">
        <v>109</v>
      </c>
      <c r="I28" s="20">
        <v>2.2000000000000002</v>
      </c>
      <c r="K28" s="26"/>
      <c r="L28" s="114" t="s">
        <v>174</v>
      </c>
      <c r="M28" s="114"/>
      <c r="N28" s="46">
        <v>200</v>
      </c>
      <c r="O28" s="72">
        <v>6.22</v>
      </c>
      <c r="P28" s="72">
        <v>5.78</v>
      </c>
      <c r="Q28" s="72">
        <v>9.44</v>
      </c>
      <c r="R28" s="72">
        <v>121.11</v>
      </c>
      <c r="S28" s="72">
        <v>2.44</v>
      </c>
    </row>
    <row r="29" spans="1:19" ht="15">
      <c r="A29" s="94" t="s">
        <v>39</v>
      </c>
      <c r="B29" s="94"/>
      <c r="C29" s="94"/>
      <c r="D29" s="94"/>
      <c r="E29" s="94"/>
      <c r="F29" s="94"/>
      <c r="G29" s="94"/>
      <c r="H29" s="94"/>
      <c r="I29" s="94"/>
      <c r="K29" s="94" t="s">
        <v>39</v>
      </c>
      <c r="L29" s="94"/>
      <c r="M29" s="94"/>
      <c r="N29" s="94"/>
      <c r="O29" s="94"/>
      <c r="P29" s="94"/>
      <c r="Q29" s="94"/>
      <c r="R29" s="94"/>
      <c r="S29" s="94"/>
    </row>
    <row r="30" spans="1:19" ht="50.25" customHeight="1">
      <c r="A30" s="30">
        <v>19</v>
      </c>
      <c r="B30" s="108" t="s">
        <v>360</v>
      </c>
      <c r="C30" s="108"/>
      <c r="D30" s="27">
        <v>40</v>
      </c>
      <c r="E30" s="28">
        <v>0.30</v>
      </c>
      <c r="F30" s="28">
        <v>3.60</v>
      </c>
      <c r="G30" s="28">
        <v>0.90</v>
      </c>
      <c r="H30" s="29">
        <v>35.200000000000003</v>
      </c>
      <c r="I30" s="28">
        <v>4.20</v>
      </c>
      <c r="K30" s="30">
        <v>19</v>
      </c>
      <c r="L30" s="108" t="s">
        <v>361</v>
      </c>
      <c r="M30" s="108"/>
      <c r="N30" s="27">
        <v>60</v>
      </c>
      <c r="O30" s="28">
        <v>0.50</v>
      </c>
      <c r="P30" s="28">
        <v>5.40</v>
      </c>
      <c r="Q30" s="28">
        <v>1.40</v>
      </c>
      <c r="R30" s="29">
        <v>52.80</v>
      </c>
      <c r="S30" s="29">
        <v>6.30</v>
      </c>
    </row>
    <row r="31" spans="1:19" ht="15" customHeight="1">
      <c r="A31" s="21" t="s">
        <v>175</v>
      </c>
      <c r="B31" s="132" t="s">
        <v>309</v>
      </c>
      <c r="C31" s="133"/>
      <c r="D31" s="19">
        <v>50</v>
      </c>
      <c r="E31" s="32">
        <v>6.20</v>
      </c>
      <c r="F31" s="32">
        <v>5.80</v>
      </c>
      <c r="G31" s="32">
        <v>4</v>
      </c>
      <c r="H31" s="20">
        <v>115.90</v>
      </c>
      <c r="I31" s="69">
        <v>0.20</v>
      </c>
      <c r="K31" s="26" t="s">
        <v>175</v>
      </c>
      <c r="L31" s="114" t="s">
        <v>309</v>
      </c>
      <c r="M31" s="114"/>
      <c r="N31" s="46">
        <v>70</v>
      </c>
      <c r="O31" s="79">
        <v>8.60</v>
      </c>
      <c r="P31" s="79">
        <v>8.10</v>
      </c>
      <c r="Q31" s="79">
        <v>5.60</v>
      </c>
      <c r="R31" s="72">
        <v>162.30000000000001</v>
      </c>
      <c r="S31" s="72">
        <v>0.40</v>
      </c>
    </row>
    <row r="32" spans="1:19" ht="15" customHeight="1">
      <c r="A32" s="21"/>
      <c r="B32" s="132" t="s">
        <v>310</v>
      </c>
      <c r="C32" s="133"/>
      <c r="D32" s="19">
        <v>160</v>
      </c>
      <c r="E32" s="32">
        <v>4</v>
      </c>
      <c r="F32" s="20">
        <v>6.56</v>
      </c>
      <c r="G32" s="20">
        <v>10.88</v>
      </c>
      <c r="H32" s="20">
        <v>188.80</v>
      </c>
      <c r="I32" s="70">
        <v>7.20</v>
      </c>
      <c r="K32" s="26"/>
      <c r="L32" s="114" t="s">
        <v>310</v>
      </c>
      <c r="M32" s="114"/>
      <c r="N32" s="46">
        <v>200</v>
      </c>
      <c r="O32" s="72">
        <v>5.33</v>
      </c>
      <c r="P32" s="72">
        <v>9.50</v>
      </c>
      <c r="Q32" s="72">
        <v>13.50</v>
      </c>
      <c r="R32" s="72">
        <v>248</v>
      </c>
      <c r="S32" s="72">
        <v>9</v>
      </c>
    </row>
    <row r="33" spans="1:19" ht="29.25" customHeight="1">
      <c r="A33" s="24"/>
      <c r="B33" s="92" t="s">
        <v>22</v>
      </c>
      <c r="C33" s="92"/>
      <c r="D33" s="18">
        <v>20</v>
      </c>
      <c r="E33" s="23">
        <v>1.51</v>
      </c>
      <c r="F33" s="22">
        <v>0.54220000000000002</v>
      </c>
      <c r="G33" s="23">
        <v>9.7200000000000006</v>
      </c>
      <c r="H33" s="22">
        <v>48.64</v>
      </c>
      <c r="I33" s="25"/>
      <c r="K33" s="24"/>
      <c r="L33" s="92" t="s">
        <v>34</v>
      </c>
      <c r="M33" s="92"/>
      <c r="N33" s="18">
        <v>25</v>
      </c>
      <c r="O33" s="22">
        <v>1.4719899999999999</v>
      </c>
      <c r="P33" s="22">
        <v>0.45</v>
      </c>
      <c r="Q33" s="22">
        <v>13.11</v>
      </c>
      <c r="R33" s="22">
        <v>59.634889999999999</v>
      </c>
      <c r="S33" s="22"/>
    </row>
    <row r="34" spans="1:19" ht="27" customHeight="1">
      <c r="A34" s="24"/>
      <c r="B34" s="92" t="s">
        <v>34</v>
      </c>
      <c r="C34" s="92"/>
      <c r="D34" s="18">
        <v>20</v>
      </c>
      <c r="E34" s="23">
        <v>1</v>
      </c>
      <c r="F34" s="22">
        <v>0.36</v>
      </c>
      <c r="G34" s="23">
        <v>9.90</v>
      </c>
      <c r="H34" s="22">
        <v>45.60</v>
      </c>
      <c r="I34" s="25"/>
      <c r="K34" s="24"/>
      <c r="L34" s="92" t="s">
        <v>22</v>
      </c>
      <c r="M34" s="92"/>
      <c r="N34" s="18">
        <v>20</v>
      </c>
      <c r="O34" s="23">
        <v>1.51</v>
      </c>
      <c r="P34" s="22">
        <v>0.54220000000000002</v>
      </c>
      <c r="Q34" s="23">
        <v>9.7200000000000006</v>
      </c>
      <c r="R34" s="22">
        <v>48.64</v>
      </c>
      <c r="S34" s="25"/>
    </row>
    <row r="35" spans="1:19" ht="15" customHeight="1">
      <c r="A35" s="24">
        <v>393</v>
      </c>
      <c r="B35" s="92" t="s">
        <v>43</v>
      </c>
      <c r="C35" s="92"/>
      <c r="D35" s="33" t="s">
        <v>44</v>
      </c>
      <c r="E35" s="22">
        <v>0.11</v>
      </c>
      <c r="F35" s="25"/>
      <c r="G35" s="23">
        <v>8.1999999999999993</v>
      </c>
      <c r="H35" s="22">
        <v>34.60</v>
      </c>
      <c r="I35" s="23">
        <v>2.2000000000000002</v>
      </c>
      <c r="K35" s="24">
        <v>393</v>
      </c>
      <c r="L35" s="92" t="s">
        <v>43</v>
      </c>
      <c r="M35" s="92"/>
      <c r="N35" s="33" t="s">
        <v>283</v>
      </c>
      <c r="O35" s="22">
        <v>0.15</v>
      </c>
      <c r="P35" s="22">
        <v>0</v>
      </c>
      <c r="Q35" s="22">
        <v>9.50</v>
      </c>
      <c r="R35" s="22">
        <v>40.10</v>
      </c>
      <c r="S35" s="22">
        <v>2.50</v>
      </c>
    </row>
    <row r="36" spans="1:19" ht="24" customHeight="1">
      <c r="A36" s="95" t="s">
        <v>176</v>
      </c>
      <c r="B36" s="95"/>
      <c r="C36" s="95"/>
      <c r="D36" s="95"/>
      <c r="E36" s="95" t="s">
        <v>11</v>
      </c>
      <c r="F36" s="95"/>
      <c r="G36" s="95"/>
      <c r="H36" s="91" t="s">
        <v>12</v>
      </c>
      <c r="I36" s="34" t="s">
        <v>13</v>
      </c>
      <c r="K36" s="95" t="s">
        <v>311</v>
      </c>
      <c r="L36" s="95"/>
      <c r="M36" s="95"/>
      <c r="N36" s="95"/>
      <c r="O36" s="95" t="s">
        <v>11</v>
      </c>
      <c r="P36" s="95"/>
      <c r="Q36" s="95"/>
      <c r="R36" s="91" t="s">
        <v>12</v>
      </c>
      <c r="S36" s="34" t="s">
        <v>13</v>
      </c>
    </row>
    <row r="37" spans="1:19" ht="24" customHeight="1">
      <c r="A37" s="95"/>
      <c r="B37" s="95"/>
      <c r="C37" s="95"/>
      <c r="D37" s="95"/>
      <c r="E37" s="34" t="s">
        <v>14</v>
      </c>
      <c r="F37" s="34" t="s">
        <v>15</v>
      </c>
      <c r="G37" s="34" t="s">
        <v>16</v>
      </c>
      <c r="H37" s="91"/>
      <c r="I37" s="34" t="s">
        <v>17</v>
      </c>
      <c r="K37" s="95"/>
      <c r="L37" s="95"/>
      <c r="M37" s="95"/>
      <c r="N37" s="95"/>
      <c r="O37" s="34" t="s">
        <v>14</v>
      </c>
      <c r="P37" s="34" t="s">
        <v>15</v>
      </c>
      <c r="Q37" s="34" t="s">
        <v>16</v>
      </c>
      <c r="R37" s="91"/>
      <c r="S37" s="34" t="s">
        <v>17</v>
      </c>
    </row>
    <row r="38" spans="1:19" ht="15">
      <c r="A38" s="95"/>
      <c r="B38" s="95"/>
      <c r="C38" s="95"/>
      <c r="D38" s="95"/>
      <c r="E38" s="35">
        <f>E35+E34+E33+E31+E30+E28+E27+E25+E24+E23+E22+E21+E20+E18+E16+E15+E14+E13+E12+E11+E32</f>
        <v>51.65</v>
      </c>
      <c r="F38" s="35">
        <f>F35+F34+1.77+F33+F31+F30+F28+F27+F25+F24+F23+F22+F21+F20+F18+F16+F15+F14+F13+F12+F11+F32</f>
        <v>66.506600000000006</v>
      </c>
      <c r="G38" s="35">
        <f>G35+G34+G33+G31+G30+G28+G27-1.1+G25+G24+G23+G22+G21+G20+G18+G16+G15+G14+G13+G12+G11+G32</f>
        <v>195.49</v>
      </c>
      <c r="H38" s="35">
        <f>H35+H34+H33+H31+18+H30+H28+H27+H25+H24+H23+H22+H21+H20+H18+H16+H15+H14+H13+H12+H11+H32</f>
        <v>1849.20</v>
      </c>
      <c r="I38" s="36">
        <f>I35+I34+I33+I31+I30+I28+I27+I25+I24+I23+I22+I21+I20+I18+I16+I15+I14+I13+I12+I11+I32</f>
        <v>46.500000000000007</v>
      </c>
      <c r="K38" s="95"/>
      <c r="L38" s="95"/>
      <c r="M38" s="95"/>
      <c r="N38" s="95"/>
      <c r="O38" s="35">
        <f>O35+O34+O33+O31-0.0005+O30+O28+O27+O25+O24+O23+O22+O21+O20+O18+O16+O15+O14+O13+O12+O11+O32</f>
        <v>67.013380000000012</v>
      </c>
      <c r="P38" s="35">
        <f>P35+P34+P33+P31+P30+2.889+P28+P27+P25+P24+P23+P22+P21+P20+P18+P16+P15+P14+P13+P12+P11+P32</f>
        <v>91.491200000000006</v>
      </c>
      <c r="Q38" s="35">
        <f>Q35+Q34+Q33+Q31+Q30-0.0001+Q28+Q27+Q25+Q24+Q23+Q22+Q21+Q20+Q18+Q16+Q15+Q14+Q13+Q12+Q11+Q32</f>
        <v>244.54989999999998</v>
      </c>
      <c r="R38" s="35">
        <f>R35+R34+R33+R31+R30+R28+23.88+R27+R25+R24+R23+R22+R21+R20+R18+R16+R15+R14+R13+R12+R11+R32</f>
        <v>2321.7797799999998</v>
      </c>
      <c r="S38" s="35">
        <f>S35+S34+S33+S31+S30+S28+S27+S25+S24+S23+S22+S21+S20+S18+S16+S15+S14+S13+S12+S11+S32</f>
        <v>55.93</v>
      </c>
    </row>
  </sheetData>
  <mergeCells count="72">
    <mergeCell ref="B32:C32"/>
    <mergeCell ref="B31:C31"/>
    <mergeCell ref="B15:C15"/>
    <mergeCell ref="A1:I1"/>
    <mergeCell ref="D5:H5"/>
    <mergeCell ref="A8:A9"/>
    <mergeCell ref="B8:C9"/>
    <mergeCell ref="D8:D9"/>
    <mergeCell ref="E8:G8"/>
    <mergeCell ref="H8:H9"/>
    <mergeCell ref="A10:I10"/>
    <mergeCell ref="B11:C11"/>
    <mergeCell ref="B12:C12"/>
    <mergeCell ref="B13:C13"/>
    <mergeCell ref="B14:C14"/>
    <mergeCell ref="B27:C27"/>
    <mergeCell ref="B16:C16"/>
    <mergeCell ref="A17:I17"/>
    <mergeCell ref="B18:C18"/>
    <mergeCell ref="A19:I19"/>
    <mergeCell ref="B20:C20"/>
    <mergeCell ref="B21:C21"/>
    <mergeCell ref="B22:C22"/>
    <mergeCell ref="B23:C23"/>
    <mergeCell ref="B24:C24"/>
    <mergeCell ref="B25:C25"/>
    <mergeCell ref="A26:I26"/>
    <mergeCell ref="A36:D38"/>
    <mergeCell ref="E36:G36"/>
    <mergeCell ref="H36:H37"/>
    <mergeCell ref="K1:S1"/>
    <mergeCell ref="N5:R5"/>
    <mergeCell ref="K8:K9"/>
    <mergeCell ref="L8:M9"/>
    <mergeCell ref="N8:N9"/>
    <mergeCell ref="O8:Q8"/>
    <mergeCell ref="R8:R9"/>
    <mergeCell ref="B28:C28"/>
    <mergeCell ref="A29:I29"/>
    <mergeCell ref="B30:C30"/>
    <mergeCell ref="B33:C33"/>
    <mergeCell ref="B34:C34"/>
    <mergeCell ref="B35:C35"/>
    <mergeCell ref="L21:M21"/>
    <mergeCell ref="K10:S10"/>
    <mergeCell ref="L11:M11"/>
    <mergeCell ref="L12:M12"/>
    <mergeCell ref="L13:M13"/>
    <mergeCell ref="L14:M14"/>
    <mergeCell ref="L15:M15"/>
    <mergeCell ref="L16:M16"/>
    <mergeCell ref="K17:S17"/>
    <mergeCell ref="L18:M18"/>
    <mergeCell ref="K19:S19"/>
    <mergeCell ref="L20:M20"/>
    <mergeCell ref="L33:M33"/>
    <mergeCell ref="L22:M22"/>
    <mergeCell ref="L23:M23"/>
    <mergeCell ref="L24:M24"/>
    <mergeCell ref="L25:M25"/>
    <mergeCell ref="K26:S26"/>
    <mergeCell ref="L27:M27"/>
    <mergeCell ref="L28:M28"/>
    <mergeCell ref="L35:M35"/>
    <mergeCell ref="K36:N38"/>
    <mergeCell ref="O36:Q36"/>
    <mergeCell ref="R36:R37"/>
    <mergeCell ref="K29:S29"/>
    <mergeCell ref="L30:M30"/>
    <mergeCell ref="L31:M31"/>
    <mergeCell ref="L32:M32"/>
    <mergeCell ref="L34:M34"/>
  </mergeCells>
  <pageMargins left="0.7" right="0.7" top="0.75" bottom="0.75" header="0.3" footer="0.3"/>
  <pageSetup orientation="portrait" paperSize="9" scale="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13 день</vt:lpstr>
      <vt:lpstr>14 день</vt:lpstr>
      <vt:lpstr>15 день</vt:lpstr>
      <vt:lpstr>16 день</vt:lpstr>
      <vt:lpstr>17 день</vt:lpstr>
      <vt:lpstr>18 день</vt:lpstr>
      <vt:lpstr>19 день</vt:lpstr>
      <vt:lpstr>20 день</vt:lpstr>
      <vt:lpstr>1 день (2)</vt:lpstr>
      <vt:lpstr>2 день (2)</vt:lpstr>
      <vt:lpstr>3 день (2)</vt:lpstr>
      <vt:lpstr>4 день (2)</vt:lpstr>
      <vt:lpstr>5 день (2)</vt:lpstr>
      <vt:lpstr>6 день (2)</vt:lpstr>
      <vt:lpstr>7 день (2)</vt:lpstr>
      <vt:lpstr>8 день (2)</vt:lpstr>
      <vt:lpstr>9 день (2)</vt:lpstr>
      <vt:lpstr>10 день (2)</vt:lpstr>
      <vt:lpstr>11 день (2)</vt:lpstr>
      <vt:lpstr>12 день (2)</vt:lpstr>
      <vt:lpstr>13 день (2)</vt:lpstr>
      <vt:lpstr>14 день (2)</vt:lpstr>
      <vt:lpstr>15 день (2)</vt:lpstr>
      <vt:lpstr>16 день (2)</vt:lpstr>
      <vt:lpstr>17 день (2)</vt:lpstr>
      <vt:lpstr>18 день (2)</vt:lpstr>
      <vt:lpstr>19 день (2)</vt:lpstr>
      <vt:lpstr>20 день (2)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2021-07-21T02:32:26Z</dcterms:modified>
  <cp:category/>
</cp:coreProperties>
</file>